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c r="B161" i="37"/>
  <c r="B162" i="37"/>
  <c r="B163" i="37"/>
  <c r="C163" i="37"/>
  <c r="D163" i="37"/>
  <c r="G163" i="37"/>
  <c r="B164" i="37"/>
  <c r="C164" i="37"/>
  <c r="D164" i="37"/>
  <c r="G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C256" i="37"/>
  <c r="D256" i="37"/>
  <c r="B257" i="37"/>
  <c r="G257" i="37" s="1"/>
  <c r="C257" i="37"/>
  <c r="D257" i="37"/>
  <c r="B258" i="37"/>
  <c r="B259" i="37"/>
  <c r="B260" i="37"/>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H661" i="37" s="1"/>
  <c r="D661" i="37"/>
  <c r="G661" i="37"/>
  <c r="B662" i="37"/>
  <c r="C662" i="37"/>
  <c r="D662" i="37"/>
  <c r="G662" i="37"/>
  <c r="B663" i="37"/>
  <c r="C663" i="37"/>
  <c r="D663" i="37"/>
  <c r="G663" i="37"/>
  <c r="B664" i="37"/>
  <c r="C664" i="37"/>
  <c r="D664" i="37"/>
  <c r="G664" i="37"/>
  <c r="B665" i="37"/>
  <c r="C665" i="37"/>
  <c r="D665" i="37"/>
  <c r="G665" i="37"/>
  <c r="B666" i="37"/>
  <c r="C666" i="37"/>
  <c r="D666" i="37"/>
  <c r="G666" i="37" s="1"/>
  <c r="B667" i="37"/>
  <c r="C667" i="37"/>
  <c r="D667" i="37"/>
  <c r="G667" i="37" s="1"/>
  <c r="B668" i="37"/>
  <c r="C668" i="37"/>
  <c r="D668" i="37"/>
  <c r="G668" i="37"/>
  <c r="B669" i="37"/>
  <c r="C669" i="37"/>
  <c r="D669" i="37"/>
  <c r="G669" i="37"/>
  <c r="B670" i="37"/>
  <c r="C670" i="37"/>
  <c r="D670" i="37"/>
  <c r="G670" i="37"/>
  <c r="B671" i="37"/>
  <c r="C671" i="37"/>
  <c r="D671" i="37"/>
  <c r="G671" i="37" s="1"/>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s="1"/>
  <c r="B689" i="37"/>
  <c r="C689" i="37"/>
  <c r="D689" i="37"/>
  <c r="G689" i="37" s="1"/>
  <c r="B690" i="37"/>
  <c r="C690" i="37"/>
  <c r="D690" i="37"/>
  <c r="G690" i="37" s="1"/>
  <c r="B691" i="37"/>
  <c r="C691" i="37"/>
  <c r="D691" i="37"/>
  <c r="G691" i="37"/>
  <c r="B692" i="37"/>
  <c r="C692" i="37"/>
  <c r="D692" i="37"/>
  <c r="G692" i="37" s="1"/>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s="1"/>
  <c r="B786" i="37"/>
  <c r="C786" i="37"/>
  <c r="D786" i="37"/>
  <c r="G786" i="37" s="1"/>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C1137" i="37"/>
  <c r="D1137" i="37"/>
  <c r="B1138" i="37"/>
  <c r="B1139" i="37"/>
  <c r="B1140" i="37"/>
  <c r="B1141" i="37"/>
  <c r="C1141" i="37"/>
  <c r="G1141" i="37" s="1"/>
  <c r="D1141" i="37"/>
  <c r="B1142" i="37"/>
  <c r="C1142" i="37"/>
  <c r="D1142" i="37"/>
  <c r="B1143" i="37"/>
  <c r="B1144" i="37"/>
  <c r="G1144" i="37" s="1"/>
  <c r="C1144" i="37"/>
  <c r="D1144" i="37"/>
  <c r="B1145" i="37"/>
  <c r="G1145" i="37" s="1"/>
  <c r="C1145" i="37"/>
  <c r="D1145" i="37"/>
  <c r="B1146" i="37"/>
  <c r="G1146" i="37" s="1"/>
  <c r="C1146" i="37"/>
  <c r="D1146" i="37"/>
  <c r="B1147" i="37"/>
  <c r="G1147" i="37" s="1"/>
  <c r="C1147" i="37"/>
  <c r="D1147" i="37"/>
  <c r="B1148" i="37"/>
  <c r="G1148" i="37" s="1"/>
  <c r="C1148" i="37"/>
  <c r="D1148" i="37"/>
  <c r="B1149" i="37"/>
  <c r="G1149" i="37" s="1"/>
  <c r="C1149" i="37"/>
  <c r="D1149" i="37"/>
  <c r="B1150" i="37"/>
  <c r="C1150" i="37"/>
  <c r="D1150" i="37"/>
  <c r="B1151" i="37"/>
  <c r="G1151" i="37" s="1"/>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D1209" i="37"/>
  <c r="G1209" i="37"/>
  <c r="B1210" i="37"/>
  <c r="C1210" i="37"/>
  <c r="D1210" i="37"/>
  <c r="G1210" i="37"/>
  <c r="B1211" i="37"/>
  <c r="C1211" i="37"/>
  <c r="D1211" i="37"/>
  <c r="G1211" i="37"/>
  <c r="B1212" i="37"/>
  <c r="B1213" i="37"/>
  <c r="C1213" i="37"/>
  <c r="D1213" i="37"/>
  <c r="B1214" i="37"/>
  <c r="G1214" i="37" s="1"/>
  <c r="C1214" i="37"/>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G1389" i="37" s="1"/>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G1401" i="37"/>
  <c r="B1402" i="37"/>
  <c r="C1402" i="37"/>
  <c r="D1402" i="37"/>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H1444" i="37" s="1"/>
  <c r="D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G1468" i="37" s="1"/>
  <c r="C1468" i="37"/>
  <c r="B1469" i="37"/>
  <c r="B1470" i="37"/>
  <c r="C1470" i="37"/>
  <c r="G1470" i="37" s="1"/>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B1480" i="37"/>
  <c r="B1481" i="37"/>
  <c r="C1481" i="37"/>
  <c r="G1481" i="37"/>
  <c r="B1482" i="37"/>
  <c r="C1482" i="37"/>
  <c r="G1482" i="37" s="1"/>
  <c r="B1483" i="37"/>
  <c r="C1483" i="37"/>
  <c r="B1484" i="37"/>
  <c r="C1484" i="37"/>
  <c r="H1484" i="37" s="1"/>
  <c r="B1485" i="37"/>
  <c r="C1485" i="37"/>
  <c r="G1485" i="37" s="1"/>
  <c r="B1486" i="37"/>
  <c r="B1487" i="37"/>
  <c r="C1487" i="37"/>
  <c r="B1488" i="37"/>
  <c r="B1489" i="37"/>
  <c r="C1489" i="37"/>
  <c r="G1489" i="37" s="1"/>
  <c r="B1490" i="37"/>
  <c r="C1490" i="37"/>
  <c r="B1491" i="37"/>
  <c r="C1491" i="37"/>
  <c r="B1492" i="37"/>
  <c r="G1492" i="37" s="1"/>
  <c r="C1492" i="37"/>
  <c r="H1492" i="37" s="1"/>
  <c r="B1493" i="37"/>
  <c r="C1493" i="37"/>
  <c r="G1493" i="37"/>
  <c r="B1494" i="37"/>
  <c r="C1494" i="37"/>
  <c r="G1494" i="37" s="1"/>
  <c r="B1495" i="37"/>
  <c r="C1495" i="37"/>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B1516" i="37"/>
  <c r="B1517" i="37"/>
  <c r="C1517" i="37"/>
  <c r="G1517" i="37" s="1"/>
  <c r="B1518" i="37"/>
  <c r="C1518" i="37"/>
  <c r="G1518" i="37" s="1"/>
  <c r="B1519" i="37"/>
  <c r="C1519" i="37"/>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B1536" i="37"/>
  <c r="B1537" i="37"/>
  <c r="C1537" i="37"/>
  <c r="G1537" i="37"/>
  <c r="B1538" i="37"/>
  <c r="C1538" i="37"/>
  <c r="G1538" i="37" s="1"/>
  <c r="B1539" i="37"/>
  <c r="C1539" i="37"/>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B1556" i="37"/>
  <c r="C1556" i="37"/>
  <c r="H1556" i="37" s="1"/>
  <c r="B1557" i="37"/>
  <c r="B1558" i="37"/>
  <c r="C1558" i="37"/>
  <c r="G1558" i="37" s="1"/>
  <c r="B1559" i="37"/>
  <c r="C1559" i="37"/>
  <c r="B1560" i="37"/>
  <c r="C1560" i="37"/>
  <c r="H1560" i="37" s="1"/>
  <c r="B1561" i="37"/>
  <c r="C1561" i="37"/>
  <c r="G1561" i="37" s="1"/>
  <c r="Q3" i="3"/>
  <c r="H1559" i="37"/>
  <c r="H1555" i="37"/>
  <c r="H1553" i="37"/>
  <c r="H1549" i="37"/>
  <c r="H1547" i="37"/>
  <c r="H1545" i="37"/>
  <c r="H1543" i="37"/>
  <c r="H1539" i="37"/>
  <c r="H1537" i="37"/>
  <c r="H1535" i="37"/>
  <c r="H1533" i="37"/>
  <c r="H1529" i="37"/>
  <c r="H1527" i="37"/>
  <c r="H1525" i="37"/>
  <c r="H1523" i="37"/>
  <c r="H1519" i="37"/>
  <c r="H1515" i="37"/>
  <c r="H1513" i="37"/>
  <c r="H1509" i="37"/>
  <c r="H1507" i="37"/>
  <c r="H1501" i="37"/>
  <c r="H1499" i="37"/>
  <c r="H1495" i="37"/>
  <c r="H1493" i="37"/>
  <c r="H1491" i="37"/>
  <c r="H1489" i="37"/>
  <c r="H1487" i="37"/>
  <c r="H1485" i="37"/>
  <c r="H1483" i="37"/>
  <c r="H1481" i="37"/>
  <c r="H1479" i="37"/>
  <c r="H1477" i="37"/>
  <c r="H1475" i="37"/>
  <c r="H1473" i="37"/>
  <c r="H1467" i="37"/>
  <c r="H1465" i="37"/>
  <c r="H1447" i="37"/>
  <c r="H1445"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c r="B30" i="3" s="1"/>
  <c r="G25" i="3"/>
  <c r="E25" i="3" s="1"/>
  <c r="B25" i="3" s="1"/>
  <c r="G26" i="3"/>
  <c r="E26" i="3" s="1"/>
  <c r="B26" i="3" s="1"/>
  <c r="G27" i="3"/>
  <c r="H27" i="3"/>
  <c r="G28" i="3"/>
  <c r="H28" i="3"/>
  <c r="E28" i="3"/>
  <c r="G29" i="3"/>
  <c r="H29" i="3"/>
  <c r="E29" i="3"/>
  <c r="G31" i="3"/>
  <c r="E31" i="3" s="1"/>
  <c r="H31" i="3"/>
  <c r="G32" i="3"/>
  <c r="H32" i="3"/>
  <c r="G33" i="3"/>
  <c r="H33" i="3"/>
  <c r="E33" i="3" s="1"/>
  <c r="B33" i="3" s="1"/>
  <c r="G34" i="3"/>
  <c r="H34" i="3"/>
  <c r="E34" i="3" s="1"/>
  <c r="B34" i="3" s="1"/>
  <c r="G35" i="3"/>
  <c r="H35" i="3"/>
  <c r="G36" i="3"/>
  <c r="H36" i="3"/>
  <c r="G37" i="3"/>
  <c r="H37" i="3"/>
  <c r="E37" i="3"/>
  <c r="B37" i="3" s="1"/>
  <c r="G38" i="3"/>
  <c r="H38" i="3"/>
  <c r="E38" i="3" s="1"/>
  <c r="B38" i="3" s="1"/>
  <c r="G39" i="3"/>
  <c r="E39" i="3" s="1"/>
  <c r="H39" i="3"/>
  <c r="G40" i="3"/>
  <c r="H40" i="3"/>
  <c r="G41" i="3"/>
  <c r="H41" i="3"/>
  <c r="E41" i="3" s="1"/>
  <c r="B41" i="3" s="1"/>
  <c r="G42" i="3"/>
  <c r="H42" i="3"/>
  <c r="E42" i="3" s="1"/>
  <c r="B42" i="3" s="1"/>
  <c r="G43" i="3"/>
  <c r="H43" i="3"/>
  <c r="G44" i="3"/>
  <c r="H44" i="3"/>
  <c r="G45" i="3"/>
  <c r="H45" i="3"/>
  <c r="E45" i="3" s="1"/>
  <c r="B45" i="3" s="1"/>
  <c r="G46" i="3"/>
  <c r="H46" i="3"/>
  <c r="G47" i="3"/>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G67" i="3"/>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c r="G164" i="3"/>
  <c r="E164" i="3" s="1"/>
  <c r="G166" i="3"/>
  <c r="E166" i="3" s="1"/>
  <c r="B166" i="3" s="1"/>
  <c r="G212" i="3"/>
  <c r="H212" i="3"/>
  <c r="G260" i="3"/>
  <c r="H260" i="3"/>
  <c r="G263" i="3"/>
  <c r="H263" i="3"/>
  <c r="G264" i="3"/>
  <c r="H264" i="3"/>
  <c r="E264" i="3"/>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E285" i="3" s="1"/>
  <c r="H285" i="3"/>
  <c r="L27" i="37"/>
  <c r="K27" i="37"/>
  <c r="L26" i="37"/>
  <c r="K26" i="37"/>
  <c r="L25" i="37"/>
  <c r="K25" i="37"/>
  <c r="L24" i="37"/>
  <c r="K24" i="37"/>
  <c r="L23" i="37"/>
  <c r="K23" i="37"/>
  <c r="L22" i="37"/>
  <c r="K22" i="37"/>
  <c r="L21" i="37"/>
  <c r="K21" i="37"/>
  <c r="H2" i="42"/>
  <c r="L20" i="37"/>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7" i="3" s="1"/>
  <c r="F298" i="3"/>
  <c r="F295" i="3"/>
  <c r="F294" i="3"/>
  <c r="F293" i="3"/>
  <c r="F291" i="3"/>
  <c r="F290" i="3"/>
  <c r="F288" i="3" s="1"/>
  <c r="F289" i="3"/>
  <c r="F287" i="3"/>
  <c r="F286" i="3"/>
  <c r="F285" i="3"/>
  <c r="B285" i="3" s="1"/>
  <c r="F284" i="3"/>
  <c r="F283" i="3"/>
  <c r="F282" i="3"/>
  <c r="F281" i="3"/>
  <c r="F280" i="3"/>
  <c r="B280" i="3"/>
  <c r="F279" i="3"/>
  <c r="F278" i="3"/>
  <c r="F277" i="3"/>
  <c r="F276" i="3"/>
  <c r="F275" i="3"/>
  <c r="B275" i="3"/>
  <c r="F274" i="3"/>
  <c r="B274" i="3"/>
  <c r="F273" i="3"/>
  <c r="F272" i="3"/>
  <c r="B272" i="3"/>
  <c r="F271" i="3"/>
  <c r="F270" i="3"/>
  <c r="F269" i="3"/>
  <c r="F268" i="3"/>
  <c r="F267" i="3"/>
  <c r="F266" i="3"/>
  <c r="F265" i="3"/>
  <c r="F264" i="3"/>
  <c r="B264" i="3" s="1"/>
  <c r="F263" i="3"/>
  <c r="F262" i="3"/>
  <c r="L260" i="3"/>
  <c r="F260" i="3" s="1"/>
  <c r="L258" i="3"/>
  <c r="M258" i="3"/>
  <c r="F258" i="3" s="1"/>
  <c r="B258" i="3" s="1"/>
  <c r="L257" i="3"/>
  <c r="F257" i="3" s="1"/>
  <c r="B257" i="3" s="1"/>
  <c r="M257" i="3"/>
  <c r="L256" i="3"/>
  <c r="F256" i="3" s="1"/>
  <c r="B256" i="3" s="1"/>
  <c r="M256" i="3"/>
  <c r="L255" i="3"/>
  <c r="M255" i="3"/>
  <c r="F255" i="3"/>
  <c r="B255" i="3" s="1"/>
  <c r="L254" i="3"/>
  <c r="M254" i="3"/>
  <c r="F254" i="3" s="1"/>
  <c r="B254" i="3" s="1"/>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M247" i="3"/>
  <c r="F247" i="3"/>
  <c r="B247" i="3" s="1"/>
  <c r="L246" i="3"/>
  <c r="M246" i="3"/>
  <c r="F246" i="3" s="1"/>
  <c r="B246" i="3" s="1"/>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M239" i="3"/>
  <c r="F239" i="3"/>
  <c r="B239" i="3" s="1"/>
  <c r="L238" i="3"/>
  <c r="M238" i="3"/>
  <c r="F238" i="3" s="1"/>
  <c r="B238" i="3" s="1"/>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M231" i="3"/>
  <c r="F231" i="3"/>
  <c r="B231" i="3" s="1"/>
  <c r="L230" i="3"/>
  <c r="M230" i="3"/>
  <c r="F230" i="3" s="1"/>
  <c r="B230" i="3" s="1"/>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M215" i="3"/>
  <c r="F215" i="3"/>
  <c r="B215" i="3" s="1"/>
  <c r="L214" i="3"/>
  <c r="M214" i="3"/>
  <c r="F214" i="3" s="1"/>
  <c r="B214" i="3" s="1"/>
  <c r="L213" i="3"/>
  <c r="M213" i="3"/>
  <c r="F212" i="3"/>
  <c r="L210" i="3"/>
  <c r="M210" i="3"/>
  <c r="F210" i="3"/>
  <c r="B210" i="3" s="1"/>
  <c r="L209" i="3"/>
  <c r="F209" i="3" s="1"/>
  <c r="B209" i="3" s="1"/>
  <c r="L208" i="3"/>
  <c r="F208" i="3" s="1"/>
  <c r="B208" i="3" s="1"/>
  <c r="L207" i="3"/>
  <c r="M207" i="3"/>
  <c r="L206" i="3"/>
  <c r="M206" i="3"/>
  <c r="L205" i="3"/>
  <c r="M205" i="3"/>
  <c r="F205" i="3" s="1"/>
  <c r="B205" i="3" s="1"/>
  <c r="L204" i="3"/>
  <c r="M204" i="3"/>
  <c r="L203" i="3"/>
  <c r="M203" i="3"/>
  <c r="L202" i="3"/>
  <c r="F202" i="3" s="1"/>
  <c r="B202" i="3" s="1"/>
  <c r="M202" i="3"/>
  <c r="L201" i="3"/>
  <c r="M201" i="3"/>
  <c r="L200" i="3"/>
  <c r="M200" i="3"/>
  <c r="F200" i="3" s="1"/>
  <c r="B200" i="3" s="1"/>
  <c r="L199" i="3"/>
  <c r="M199" i="3"/>
  <c r="B164" i="3"/>
  <c r="B162" i="3"/>
  <c r="B151" i="3"/>
  <c r="B143" i="3"/>
  <c r="B136" i="3"/>
  <c r="B135" i="3"/>
  <c r="B131" i="3"/>
  <c r="B128" i="3"/>
  <c r="B123" i="3"/>
  <c r="B120" i="3"/>
  <c r="B119" i="3"/>
  <c r="B115" i="3"/>
  <c r="B112" i="3"/>
  <c r="B107" i="3"/>
  <c r="B104" i="3"/>
  <c r="B103" i="3"/>
  <c r="B99" i="3"/>
  <c r="B96" i="3"/>
  <c r="B95" i="3"/>
  <c r="B91" i="3"/>
  <c r="B88" i="3"/>
  <c r="B87" i="3"/>
  <c r="B83" i="3"/>
  <c r="B79" i="3"/>
  <c r="B75" i="3"/>
  <c r="B71" i="3"/>
  <c r="B63" i="3"/>
  <c r="B59" i="3"/>
  <c r="B55" i="3"/>
  <c r="B51" i="3"/>
  <c r="B39" i="3"/>
  <c r="B31" i="3"/>
  <c r="B29" i="3"/>
  <c r="B28" i="3"/>
  <c r="L7" i="3"/>
  <c r="F7" i="3"/>
  <c r="F4" i="3" s="1"/>
  <c r="B5" i="3"/>
  <c r="F261"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E92" i="27" s="1"/>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13" i="1" s="1"/>
  <c r="C3" i="37" s="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F421" i="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E263" i="3" l="1"/>
  <c r="G1444" i="37"/>
  <c r="I1444" i="37" s="1"/>
  <c r="H1517" i="37"/>
  <c r="K59" i="42"/>
  <c r="G1491" i="37"/>
  <c r="G1472" i="37"/>
  <c r="G1252" i="37"/>
  <c r="G1137" i="37"/>
  <c r="E260" i="3"/>
  <c r="F199" i="3"/>
  <c r="B199" i="3" s="1"/>
  <c r="G639" i="37"/>
  <c r="F213" i="3"/>
  <c r="B213" i="3" s="1"/>
  <c r="E67" i="3"/>
  <c r="B67" i="3" s="1"/>
  <c r="E43" i="3"/>
  <c r="B43" i="3" s="1"/>
  <c r="G256" i="37"/>
  <c r="E257" i="1"/>
  <c r="D247" i="37" s="1"/>
  <c r="F196" i="1"/>
  <c r="E47" i="3"/>
  <c r="B47" i="3" s="1"/>
  <c r="F207" i="3"/>
  <c r="B207" i="3" s="1"/>
  <c r="F206" i="3"/>
  <c r="B206" i="3" s="1"/>
  <c r="F185" i="1"/>
  <c r="E141" i="1"/>
  <c r="D131" i="37" s="1"/>
  <c r="F138" i="1"/>
  <c r="E35" i="3"/>
  <c r="B35" i="3" s="1"/>
  <c r="F201" i="3"/>
  <c r="B201" i="3" s="1"/>
  <c r="G1402" i="37"/>
  <c r="B263" i="3"/>
  <c r="G1213" i="37"/>
  <c r="G1150" i="37"/>
  <c r="F203" i="3"/>
  <c r="B203" i="3" s="1"/>
  <c r="F204" i="3"/>
  <c r="B204" i="3" s="1"/>
  <c r="G641" i="37"/>
  <c r="G640" i="37"/>
  <c r="G638" i="37"/>
  <c r="G286" i="37"/>
  <c r="G260" i="37"/>
  <c r="E66" i="3"/>
  <c r="B66" i="3" s="1"/>
  <c r="E46" i="3"/>
  <c r="B46" i="3" s="1"/>
  <c r="F177" i="1"/>
  <c r="D134" i="1"/>
  <c r="F122" i="1"/>
  <c r="I7" i="3"/>
  <c r="C412" i="37"/>
  <c r="F424" i="1"/>
  <c r="E50" i="1"/>
  <c r="D40" i="37" s="1"/>
  <c r="E354" i="1"/>
  <c r="D343" i="37" s="1"/>
  <c r="H328" i="37"/>
  <c r="H304" i="37"/>
  <c r="D147" i="1"/>
  <c r="D116" i="1"/>
  <c r="C106" i="37" s="1"/>
  <c r="D85" i="1"/>
  <c r="C75" i="37" s="1"/>
  <c r="H76" i="37"/>
  <c r="H19" i="37"/>
  <c r="D399" i="1"/>
  <c r="C388" i="37" s="1"/>
  <c r="G223" i="37"/>
  <c r="D204" i="1"/>
  <c r="C194" i="37" s="1"/>
  <c r="D160" i="1"/>
  <c r="D583" i="1"/>
  <c r="C571" i="37" s="1"/>
  <c r="D18" i="27"/>
  <c r="C983" i="37" s="1"/>
  <c r="F58" i="27"/>
  <c r="F69" i="27"/>
  <c r="D75" i="27"/>
  <c r="C1040" i="37" s="1"/>
  <c r="F76" i="27"/>
  <c r="D139" i="27"/>
  <c r="C1104" i="37" s="1"/>
  <c r="F140" i="27"/>
  <c r="D151" i="27"/>
  <c r="F151" i="27" s="1"/>
  <c r="F154" i="27"/>
  <c r="E187" i="27"/>
  <c r="D1152" i="37" s="1"/>
  <c r="F188" i="27"/>
  <c r="F221" i="27"/>
  <c r="F231" i="27"/>
  <c r="E235" i="27"/>
  <c r="D1200" i="37" s="1"/>
  <c r="F236" i="27"/>
  <c r="F247" i="27"/>
  <c r="F255" i="27"/>
  <c r="H1295" i="37"/>
  <c r="D13" i="30"/>
  <c r="C1469" i="37" s="1"/>
  <c r="H1469" i="37" s="1"/>
  <c r="G1557" i="37"/>
  <c r="G1497"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H64" i="37"/>
  <c r="H50" i="37"/>
  <c r="G179" i="3"/>
  <c r="E179" i="3" s="1"/>
  <c r="B179" i="3" s="1"/>
  <c r="G481" i="37"/>
  <c r="H162" i="37"/>
  <c r="D628" i="1"/>
  <c r="G541" i="37"/>
  <c r="D13" i="33"/>
  <c r="C1425" i="37" s="1"/>
  <c r="D136" i="36"/>
  <c r="C1411" i="37" s="1"/>
  <c r="E96" i="36"/>
  <c r="D1371" i="37" s="1"/>
  <c r="D96" i="36"/>
  <c r="E42" i="36"/>
  <c r="D1317" i="37" s="1"/>
  <c r="D42" i="36"/>
  <c r="E12" i="36"/>
  <c r="D12" i="36"/>
  <c r="C1287" i="37" s="1"/>
  <c r="B278" i="3"/>
  <c r="B276" i="3"/>
  <c r="B270" i="3"/>
  <c r="B268" i="3"/>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I1440" i="37"/>
  <c r="I1439" i="37"/>
  <c r="I1438" i="37"/>
  <c r="I1437" i="37"/>
  <c r="I1436" i="37"/>
  <c r="I1435" i="37"/>
  <c r="I1434" i="37"/>
  <c r="G1331" i="37"/>
  <c r="G1329" i="37"/>
  <c r="G1327" i="37"/>
  <c r="G1316" i="37"/>
  <c r="G1314" i="37"/>
  <c r="G1312" i="37"/>
  <c r="G1291" i="37"/>
  <c r="G1289" i="37"/>
  <c r="D1058"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H1040" i="37" s="1"/>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H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F84" i="27" l="1"/>
  <c r="G1040" i="37"/>
  <c r="F18" i="27"/>
  <c r="F647" i="1"/>
  <c r="G24" i="3"/>
  <c r="E24" i="3" s="1"/>
  <c r="B24" i="3" s="1"/>
  <c r="F160" i="1"/>
  <c r="G106" i="37"/>
  <c r="F116" i="1"/>
  <c r="F85" i="1"/>
  <c r="C124" i="37"/>
  <c r="F134" i="1"/>
  <c r="I1448" i="37"/>
  <c r="I1451" i="37"/>
  <c r="I1455" i="37"/>
  <c r="I1461" i="37"/>
  <c r="I1464" i="37"/>
  <c r="G1049" i="37"/>
  <c r="H635" i="37"/>
  <c r="C1317" i="37"/>
  <c r="F42" i="36"/>
  <c r="C1371" i="37"/>
  <c r="F96" i="36"/>
  <c r="I1450" i="37"/>
  <c r="I1454" i="37"/>
  <c r="I1460" i="37"/>
  <c r="E531" i="1"/>
  <c r="E163" i="3"/>
  <c r="B163" i="3" s="1"/>
  <c r="H1104" i="37"/>
  <c r="D1287" i="37"/>
  <c r="K47" i="42"/>
  <c r="C137" i="37"/>
  <c r="F147"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H1168" i="37"/>
  <c r="E74" i="27"/>
  <c r="G616" i="37"/>
  <c r="H616" i="37"/>
  <c r="H124" i="37" l="1"/>
  <c r="G124" i="37"/>
  <c r="H137" i="37"/>
  <c r="G137" i="37"/>
  <c r="H1287" i="37"/>
  <c r="G1287" i="37"/>
  <c r="H1371" i="37"/>
  <c r="G1371" i="37"/>
  <c r="H1317" i="37"/>
  <c r="G131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G157" i="3"/>
  <c r="E157" i="3" s="1"/>
  <c r="B25" i="42" l="1"/>
  <c r="L2" i="37" s="1"/>
  <c r="G637" i="37"/>
  <c r="H637" i="37"/>
  <c r="B157" i="3"/>
  <c r="G636" i="37"/>
  <c r="H636" i="37"/>
  <c r="K2" i="37" l="1"/>
  <c r="J3" i="3"/>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<sst xmlns="http://schemas.openxmlformats.org/spreadsheetml/2006/main" count="4758" uniqueCount="4301">
  <si>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</si>
  <si>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</si>
  <si>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</si>
  <si>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</si>
  <si>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</si>
  <si>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</si>
  <si>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</si>
  <si>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</si>
  <si>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</si>
  <si>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</si>
  <si>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</si>
  <si>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</si>
  <si>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</si>
  <si>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</si>
  <si>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</si>
  <si>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</si>
  <si>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</si>
  <si>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</si>
  <si>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</si>
  <si>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</si>
  <si>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</si>
  <si>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</si>
  <si>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</si>
  <si>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</si>
  <si>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</si>
  <si>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</si>
  <si>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</si>
  <si>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</si>
  <si>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</si>
  <si>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</si>
  <si>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</si>
  <si>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</si>
  <si>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</si>
  <si>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</si>
  <si>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</si>
  <si>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</si>
  <si>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</si>
  <si>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</si>
  <si>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</si>
  <si>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</si>
  <si>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</si>
  <si>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</si>
  <si>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</si>
  <si>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</si>
  <si>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</si>
  <si>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</si>
  <si>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</si>
  <si>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</si>
  <si>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</si>
  <si>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</si>
  <si>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</si>
  <si>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</si>
  <si>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</si>
  <si>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</si>
  <si>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</si>
  <si>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</si>
  <si>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</si>
  <si>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</si>
  <si>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</si>
  <si>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</si>
  <si>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</si>
  <si>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</si>
  <si>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</si>
  <si>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</si>
  <si>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</si>
  <si>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</si>
  <si>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</si>
  <si>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</si>
  <si>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</si>
  <si>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</si>
  <si>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</si>
  <si>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</si>
  <si>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</si>
  <si>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</si>
  <si>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</si>
  <si>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</si>
  <si>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</si>
  <si>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</si>
  <si>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</si>
  <si>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</si>
  <si>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</si>
  <si>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</si>
  <si>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</si>
  <si>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</si>
  <si>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</si>
  <si>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</si>
  <si>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</si>
  <si>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</si>
  <si>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</si>
  <si>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</si>
  <si>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</si>
  <si>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</si>
  <si>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</si>
  <si>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</si>
  <si>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</si>
  <si>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</si>
  <si>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</si>
  <si>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</si>
  <si>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</si>
  <si>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</si>
  <si>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</si>
  <si>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</si>
  <si>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</si>
  <si>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</si>
  <si>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</si>
  <si>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</si>
  <si>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</si>
  <si>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</si>
  <si>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</si>
  <si>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</si>
  <si>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</si>
  <si>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</si>
  <si>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</si>
  <si>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</si>
  <si>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</si>
  <si>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</si>
  <si>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</si>
  <si>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</si>
  <si>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</si>
  <si>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</si>
  <si>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</si>
  <si>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</si>
  <si>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</si>
  <si>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</si>
  <si>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</si>
  <si>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</si>
  <si>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</si>
  <si>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</si>
  <si>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</si>
  <si>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</si>
  <si>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</si>
  <si>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</si>
  <si>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</si>
  <si>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</si>
  <si>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</si>
  <si>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</si>
  <si>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</si>
  <si>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</si>
  <si>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</si>
  <si>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</si>
  <si>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</si>
  <si>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</si>
  <si>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</si>
  <si>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</si>
  <si>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</si>
  <si>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</si>
  <si>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</si>
  <si>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</si>
  <si>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</si>
  <si>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</si>
  <si>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</si>
  <si>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</si>
  <si>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</si>
  <si>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</si>
  <si>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</si>
  <si>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</si>
  <si>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</si>
  <si>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</si>
  <si>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</si>
  <si>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</si>
  <si>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</si>
  <si>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</si>
  <si>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</si>
  <si>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</si>
  <si>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</si>
  <si>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</si>
  <si>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</si>
  <si>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</si>
  <si>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</si>
  <si>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</si>
  <si>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</si>
  <si>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</si>
  <si>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</si>
  <si>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</si>
  <si>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</si>
  <si>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</si>
  <si>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</si>
  <si>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</si>
  <si>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</si>
  <si>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</si>
  <si>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</si>
  <si>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</si>
  <si>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</si>
  <si>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</si>
  <si>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</si>
  <si>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</si>
  <si>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</si>
  <si>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</si>
  <si>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</si>
  <si>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</si>
  <si>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</si>
  <si>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</si>
  <si>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</si>
  <si>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</si>
  <si>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</si>
  <si>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</si>
  <si>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</si>
  <si>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</si>
  <si>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</si>
  <si>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</si>
  <si>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</si>
  <si>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</si>
  <si>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</si>
  <si>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</si>
  <si>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</si>
  <si>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</si>
  <si>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</si>
  <si>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</si>
  <si>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</si>
  <si>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</si>
  <si>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</si>
  <si>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</si>
  <si>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</si>
  <si>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</si>
  <si>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</si>
  <si>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</si>
  <si>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</si>
  <si>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</si>
  <si>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</si>
  <si>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</si>
  <si>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</si>
  <si>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</si>
  <si>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</si>
  <si>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</si>
  <si>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</si>
  <si>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</si>
  <si>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</si>
  <si>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</si>
  <si>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</si>
  <si>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</si>
  <si>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</si>
  <si>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</si>
  <si>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</si>
  <si>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</si>
  <si>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</si>
  <si>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</si>
  <si>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</si>
  <si>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</si>
  <si>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</si>
  <si>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</si>
  <si>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</si>
  <si>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</si>
  <si>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</si>
  <si>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</si>
  <si>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</si>
  <si>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</si>
  <si>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</si>
  <si>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</si>
  <si>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</si>
  <si>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</si>
  <si>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</si>
  <si>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</si>
  <si>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</si>
  <si>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</si>
  <si>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</si>
  <si>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</si>
  <si>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</si>
  <si>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</si>
  <si>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</si>
  <si>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</si>
  <si>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</si>
  <si>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</si>
  <si>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</si>
  <si>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</si>
  <si>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</si>
  <si>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</si>
  <si>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</si>
  <si>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</si>
  <si>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</si>
  <si>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</si>
  <si>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</si>
  <si>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</si>
  <si>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</si>
  <si>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</si>
  <si>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</si>
  <si>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</si>
  <si>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</si>
  <si>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</si>
  <si>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</si>
  <si>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</si>
  <si>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</si>
  <si>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</si>
  <si>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</si>
  <si>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</si>
  <si>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</si>
  <si>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</si>
  <si>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</si>
  <si>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</si>
  <si>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</si>
  <si>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</si>
  <si>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</si>
  <si>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</si>
  <si>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</si>
  <si>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</si>
  <si>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</si>
  <si>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</si>
  <si>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</si>
  <si>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</si>
  <si>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</si>
  <si>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</si>
  <si>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</si>
  <si>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</si>
  <si>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</si>
  <si>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</si>
  <si>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</si>
  <si>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</si>
  <si>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</si>
  <si>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</si>
  <si>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</si>
  <si>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</si>
  <si>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</si>
  <si>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</si>
  <si>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</si>
  <si>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</si>
  <si>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</si>
  <si>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</si>
  <si>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</si>
  <si>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</si>
  <si>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</si>
  <si>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</si>
  <si>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</si>
  <si>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</si>
  <si>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</si>
  <si>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</si>
  <si>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</si>
  <si>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</si>
  <si>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</si>
  <si>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</si>
  <si>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</si>
  <si>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</si>
  <si>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</si>
  <si>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</si>
  <si>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</si>
  <si>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</si>
  <si>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</si>
  <si>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</si>
  <si>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</si>
  <si>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</si>
  <si>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</si>
  <si>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</si>
  <si>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</si>
  <si>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</si>
  <si>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</si>
  <si>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</si>
  <si>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</si>
  <si>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</si>
  <si>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</si>
  <si>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</si>
  <si>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</si>
  <si>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</si>
  <si>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</si>
  <si>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</si>
  <si>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</si>
  <si>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</si>
  <si>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</si>
  <si>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</si>
  <si>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</si>
  <si>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</si>
  <si>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</si>
  <si>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</si>
  <si>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</si>
  <si>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</si>
  <si>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</si>
  <si>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</si>
  <si>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</si>
  <si>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</si>
  <si>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</si>
  <si>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</si>
  <si>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</si>
  <si>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</si>
  <si>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</si>
  <si>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</si>
  <si>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</si>
  <si>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</si>
  <si>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</si>
  <si>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</si>
  <si>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</si>
  <si>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</si>
  <si>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</si>
  <si>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</si>
  <si>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</si>
  <si>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</si>
  <si>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</si>
  <si>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</si>
  <si>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</si>
  <si>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</si>
  <si>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</si>
  <si>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</si>
  <si>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</si>
  <si>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</si>
  <si>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</si>
  <si>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</si>
  <si>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</si>
  <si>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</si>
  <si>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</si>
  <si>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</si>
  <si>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</si>
  <si>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</si>
  <si>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</si>
  <si>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</si>
  <si>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</si>
  <si>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</si>
  <si>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</si>
  <si>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</si>
  <si>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</si>
  <si>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</si>
  <si>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</si>
  <si>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</si>
  <si>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</si>
  <si>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</si>
  <si>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</si>
  <si>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</si>
  <si>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</si>
  <si>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</si>
  <si>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</si>
  <si>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</si>
  <si>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</si>
  <si>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</si>
  <si>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</si>
  <si>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</si>
  <si>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</si>
  <si>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</si>
  <si>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</si>
  <si>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</si>
  <si>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</si>
  <si>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</si>
  <si>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</si>
  <si>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</si>
  <si>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</si>
  <si>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</si>
  <si>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</si>
  <si>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</si>
  <si>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</si>
  <si>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</si>
  <si>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</si>
  <si>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</si>
  <si>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</si>
  <si>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</si>
  <si>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</si>
  <si>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</si>
  <si>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</si>
  <si>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</si>
  <si>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</si>
  <si>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</si>
  <si>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</si>
  <si>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</si>
  <si>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</si>
  <si>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</si>
  <si>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</si>
  <si>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</si>
  <si>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</si>
  <si>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</si>
  <si>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</si>
  <si>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</si>
  <si>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</si>
  <si>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</si>
  <si>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</si>
  <si>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</si>
  <si>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</si>
  <si>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</si>
  <si>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</si>
  <si>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</si>
  <si>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</si>
  <si>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</si>
  <si>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</si>
  <si>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</si>
  <si>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</si>
  <si>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</si>
  <si>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</si>
  <si>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</si>
  <si>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</si>
  <si>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</si>
  <si>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</si>
  <si>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</si>
  <si>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</si>
  <si>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</si>
  <si>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</si>
  <si>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</si>
  <si>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</si>
  <si>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</si>
  <si>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</si>
  <si>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</si>
  <si>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</si>
  <si>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</si>
  <si>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</si>
  <si>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</si>
  <si>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</si>
  <si>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</si>
  <si>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</si>
  <si>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</si>
  <si>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</si>
  <si>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</si>
  <si>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</si>
  <si>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</si>
  <si>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</si>
  <si>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</si>
  <si>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</si>
  <si>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</si>
  <si>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</si>
  <si>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</si>
  <si>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</si>
  <si>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</si>
  <si>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</si>
  <si>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</si>
  <si>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</si>
  <si>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</si>
  <si>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</si>
  <si>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</si>
  <si>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</si>
  <si>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</si>
  <si>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</si>
  <si>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</si>
  <si>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</si>
  <si>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</si>
  <si>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</si>
  <si>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</si>
  <si>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</si>
  <si>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</si>
  <si>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</si>
  <si>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</si>
  <si>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</si>
  <si>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</si>
  <si>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</si>
  <si>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</si>
  <si>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</si>
  <si>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</si>
  <si>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</si>
  <si>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</si>
  <si>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</si>
  <si>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</si>
  <si>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</si>
  <si>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</si>
  <si>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</si>
  <si>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</si>
  <si>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</si>
  <si>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</si>
  <si>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</si>
  <si>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</si>
  <si>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</si>
  <si>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</si>
  <si>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</si>
  <si>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</si>
  <si>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</si>
  <si>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</si>
  <si>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</si>
  <si>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</si>
  <si>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</si>
  <si>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</si>
  <si>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</si>
  <si>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</si>
  <si>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</si>
  <si>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</si>
  <si>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</si>
  <si>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</si>
  <si>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</si>
  <si>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</si>
  <si>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</si>
  <si>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</si>
  <si>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</si>
  <si>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</si>
  <si>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</si>
  <si>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</si>
  <si>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</si>
  <si>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</si>
  <si>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</si>
  <si>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</si>
  <si>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</si>
  <si>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</si>
  <si>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</si>
  <si>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</si>
  <si>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</si>
  <si>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</si>
  <si>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</si>
  <si>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</si>
  <si>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</si>
  <si>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</si>
  <si>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</si>
  <si>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</si>
  <si>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</si>
  <si>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</si>
  <si>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</si>
  <si>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</si>
  <si>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</si>
  <si>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</si>
  <si>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</si>
  <si>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</si>
  <si>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</si>
  <si>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</si>
  <si>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</si>
  <si>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</si>
  <si>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</si>
  <si>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</si>
  <si>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</si>
  <si>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</si>
  <si>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</si>
  <si>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</si>
  <si>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</si>
  <si>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</si>
  <si>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</si>
  <si>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</si>
  <si>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</si>
  <si>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</si>
  <si>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</si>
  <si>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</si>
  <si>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</si>
  <si>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</si>
  <si>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</si>
  <si>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</si>
  <si>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</si>
  <si>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</si>
  <si>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</si>
  <si>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</si>
  <si>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</si>
  <si>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</si>
  <si>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</si>
  <si>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</si>
  <si>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</si>
  <si>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</si>
  <si>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</si>
  <si>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</si>
  <si>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</si>
  <si>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</si>
  <si>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</si>
  <si>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</si>
  <si>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</si>
  <si>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</si>
  <si>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</si>
  <si>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</si>
  <si>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</si>
  <si>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</si>
  <si>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</si>
  <si>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</si>
  <si>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</si>
  <si>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</si>
  <si>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</si>
  <si>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</si>
  <si>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</si>
  <si>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</si>
  <si>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</si>
  <si>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</si>
  <si>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</si>
  <si>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</si>
  <si>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</si>
  <si>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</si>
  <si>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</si>
  <si>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</si>
  <si>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</si>
  <si>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</si>
  <si>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</si>
  <si>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</si>
  <si>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</si>
  <si>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</si>
  <si>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</si>
  <si>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</si>
  <si>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</si>
  <si>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</si>
  <si>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</si>
  <si>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</si>
  <si>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</si>
  <si>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</si>
  <si>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</si>
  <si>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</si>
  <si>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</si>
  <si>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</si>
  <si>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</si>
  <si>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</si>
  <si>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</si>
  <si>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</si>
  <si>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</si>
  <si>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</si>
  <si>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</si>
  <si>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</si>
  <si>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</si>
  <si>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</si>
  <si>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</si>
  <si>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</si>
  <si>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</si>
  <si>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</si>
  <si>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</si>
  <si>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</si>
  <si>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</si>
  <si>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</si>
  <si>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</si>
  <si>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</si>
  <si>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</si>
  <si>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</si>
  <si>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</si>
  <si>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</si>
  <si>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</si>
  <si>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</si>
  <si>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</si>
  <si>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</si>
  <si>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</si>
  <si>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</si>
  <si>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</si>
  <si>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</si>
  <si>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</si>
  <si>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</si>
  <si>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</si>
  <si>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</si>
  <si>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</si>
  <si>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</si>
  <si>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</si>
  <si>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</si>
  <si>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</si>
  <si>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</si>
  <si>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</si>
  <si>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</si>
  <si>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</si>
  <si>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</si>
  <si>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</si>
  <si>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</si>
  <si>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</si>
  <si>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</si>
  <si>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</si>
  <si>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</si>
  <si>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</si>
  <si>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</si>
  <si>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</si>
  <si>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</si>
  <si>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</si>
  <si>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</si>
  <si>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</si>
  <si>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</si>
  <si>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</si>
  <si>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</si>
  <si>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</si>
  <si>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</si>
  <si>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</si>
  <si>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</si>
  <si>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</si>
  <si>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</si>
  <si>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</si>
  <si>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</si>
  <si>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</si>
  <si>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</si>
  <si>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</si>
  <si>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</si>
  <si>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</si>
  <si>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</si>
  <si>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</si>
  <si>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</si>
  <si>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</si>
  <si>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</si>
  <si>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</si>
  <si>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</si>
  <si>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</si>
  <si>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</si>
  <si>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</si>
  <si>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</si>
  <si>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</si>
  <si>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</si>
  <si>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</si>
  <si>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</si>
  <si>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</si>
  <si>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</si>
  <si>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</si>
  <si>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</si>
  <si>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</si>
  <si>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</si>
  <si>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</si>
  <si>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</si>
  <si>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</si>
  <si>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</si>
  <si>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</si>
  <si>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</si>
  <si>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</si>
  <si>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</si>
  <si>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</si>
  <si>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</si>
  <si>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</si>
  <si>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</si>
  <si>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</si>
  <si>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</si>
  <si>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</si>
  <si>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</si>
  <si>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</si>
  <si>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</si>
  <si>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</si>
  <si>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</si>
  <si>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</si>
  <si>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</si>
  <si>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</si>
  <si>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</si>
  <si>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</si>
  <si>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</si>
  <si>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</si>
  <si>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</si>
  <si>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</si>
  <si>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</si>
  <si>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</si>
  <si>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</si>
  <si>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</si>
  <si>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</si>
  <si>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</si>
  <si>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</si>
  <si>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</si>
  <si>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</si>
  <si>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</si>
  <si>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</si>
  <si>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</si>
  <si>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</si>
  <si>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</si>
  <si>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</si>
  <si>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</si>
  <si>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</si>
  <si>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</si>
  <si>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</si>
  <si>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</si>
  <si>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</si>
  <si>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</si>
  <si>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</si>
  <si>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</si>
  <si>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</si>
  <si>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</si>
  <si>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</si>
  <si>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</si>
  <si>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</si>
  <si>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</si>
  <si>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</si>
  <si>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</si>
  <si>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</si>
  <si>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</si>
  <si>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</si>
  <si>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</si>
  <si>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</si>
  <si>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</si>
  <si>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</si>
  <si>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</si>
  <si>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</si>
  <si>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</si>
  <si>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</si>
  <si>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</si>
  <si>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</si>
  <si>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</si>
  <si>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</si>
  <si>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</si>
  <si>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</si>
  <si>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</si>
  <si>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</si>
  <si>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</si>
  <si>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</si>
  <si>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</si>
  <si>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</si>
  <si>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</si>
  <si>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</si>
  <si>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</si>
  <si>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</si>
  <si>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</si>
  <si>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</si>
  <si>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</si>
  <si>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</si>
  <si>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</si>
  <si>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</si>
  <si>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</si>
  <si>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</si>
  <si>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</si>
  <si>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</si>
  <si>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</si>
  <si>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</si>
  <si>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</si>
  <si>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</si>
  <si>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</si>
  <si>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</si>
  <si>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</si>
  <si>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</si>
  <si>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</si>
  <si>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</si>
  <si>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</si>
  <si>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</si>
  <si>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</si>
  <si>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</si>
  <si>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</si>
  <si>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</si>
  <si>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</si>
  <si>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</si>
  <si>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</si>
  <si>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</si>
  <si>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</si>
  <si>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</si>
  <si>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</si>
  <si>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</si>
  <si>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</si>
  <si>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</si>
  <si>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</si>
  <si>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</si>
  <si>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</si>
  <si>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</si>
  <si>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</si>
  <si>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</si>
  <si>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</si>
  <si>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</si>
  <si>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</si>
  <si>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</si>
  <si>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</si>
  <si>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</si>
  <si>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</si>
  <si>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</si>
  <si>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</si>
  <si>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</si>
  <si>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</si>
  <si>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</si>
  <si>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</si>
  <si>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</si>
  <si>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</si>
  <si>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</si>
  <si>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</si>
  <si>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</si>
  <si>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</si>
  <si>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</si>
  <si>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</si>
  <si>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</si>
  <si>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</si>
  <si>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</si>
  <si>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</si>
  <si>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</si>
  <si>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</si>
  <si>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</si>
  <si>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</si>
  <si>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</si>
  <si>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</si>
  <si>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</si>
  <si>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</si>
  <si>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</si>
  <si>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</si>
  <si>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</si>
  <si>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</si>
  <si>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</si>
  <si>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</si>
  <si>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</si>
  <si>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</si>
  <si>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</si>
  <si>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</si>
  <si>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</si>
  <si>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</si>
  <si>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</si>
  <si>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</si>
  <si>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</si>
  <si>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</si>
  <si>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</si>
  <si>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</si>
  <si>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</si>
  <si>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</si>
  <si>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</si>
  <si>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</si>
  <si>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</si>
  <si>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</si>
  <si>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</si>
  <si>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</si>
  <si>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</si>
  <si>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</si>
  <si>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</si>
  <si>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</si>
  <si>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</si>
  <si>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</si>
  <si>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</si>
  <si>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</si>
  <si>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</si>
  <si>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</si>
  <si>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</si>
  <si>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</si>
  <si>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</si>
  <si>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</si>
  <si>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</si>
  <si>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</si>
  <si>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</si>
  <si>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</si>
  <si>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</si>
  <si>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</si>
  <si>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</si>
  <si>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</si>
  <si>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</si>
  <si>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</si>
  <si>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</si>
  <si>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</si>
  <si>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</si>
  <si>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</si>
  <si>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</si>
  <si>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</si>
  <si>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</si>
  <si>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</si>
  <si>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</si>
  <si>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</si>
  <si>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</si>
  <si>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</si>
  <si>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</si>
  <si>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</si>
  <si>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</si>
  <si>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</si>
  <si>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</si>
  <si>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</si>
  <si>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</si>
  <si>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</si>
  <si>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</si>
  <si>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</si>
  <si>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</si>
  <si>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</si>
  <si>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</si>
  <si>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</si>
  <si>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</si>
  <si>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</si>
  <si>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</si>
  <si>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</si>
  <si>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</si>
  <si>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</si>
  <si>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</si>
  <si>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</si>
  <si>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</si>
  <si>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</si>
  <si>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</si>
  <si>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</si>
  <si>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</si>
  <si>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</si>
  <si>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</si>
  <si>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</si>
  <si>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</si>
  <si>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</si>
  <si>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</si>
  <si>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</si>
  <si>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</si>
  <si>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</si>
  <si>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</si>
  <si>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</si>
  <si>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</si>
  <si>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</si>
  <si>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</si>
  <si>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</si>
  <si>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</si>
  <si>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</si>
  <si>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</si>
  <si>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</si>
  <si>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</si>
  <si>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</si>
  <si>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</si>
  <si>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</si>
  <si>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</si>
  <si>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</si>
  <si>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</si>
  <si>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</si>
  <si>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</si>
  <si>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</si>
  <si>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</si>
  <si>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</si>
  <si>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</si>
  <si>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</si>
  <si>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</si>
  <si>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</si>
  <si>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</si>
  <si>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</si>
  <si>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</si>
  <si>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</si>
  <si>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</si>
  <si>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</si>
  <si>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</si>
  <si>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</si>
  <si>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</si>
  <si>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</si>
  <si>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</si>
  <si>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</si>
  <si>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</si>
  <si>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</si>
  <si>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</si>
  <si>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</si>
  <si>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</si>
  <si>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</si>
  <si>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</si>
  <si>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</si>
  <si>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</si>
  <si>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</si>
  <si>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</si>
  <si>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</si>
  <si>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</si>
  <si>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</si>
  <si>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</si>
  <si>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</si>
  <si>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</si>
  <si>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</si>
  <si>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</si>
  <si>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</si>
  <si>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</si>
  <si>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</si>
  <si>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</si>
  <si>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</si>
  <si>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</si>
  <si>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</si>
  <si>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</si>
  <si>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</si>
  <si>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</si>
  <si>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</si>
  <si>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</si>
  <si>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</si>
  <si>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</si>
  <si>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</si>
  <si>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</si>
  <si>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</si>
  <si>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</si>
  <si>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</si>
  <si>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</si>
  <si>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</si>
  <si>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</si>
  <si>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</si>
  <si>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</si>
  <si>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</si>
  <si>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</si>
  <si>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</si>
  <si>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</si>
  <si>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</si>
  <si>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</si>
  <si>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</si>
  <si>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</si>
  <si>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</si>
  <si>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</si>
  <si>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</si>
  <si>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</si>
  <si>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</si>
  <si>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</si>
  <si>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</si>
  <si>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</si>
  <si>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</si>
  <si>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</si>
  <si>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</si>
  <si>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</si>
  <si>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</si>
  <si>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</si>
  <si>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</si>
  <si>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</si>
  <si>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</si>
  <si>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</si>
  <si>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</si>
  <si>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</si>
  <si>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</si>
  <si>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</si>
  <si>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</si>
  <si>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</si>
  <si>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</si>
  <si>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</si>
  <si>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</si>
  <si>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</si>
  <si>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</si>
  <si>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</si>
  <si>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</si>
  <si>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</si>
  <si>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</si>
  <si>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</si>
  <si>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</si>
  <si>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</si>
  <si>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</si>
  <si>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</si>
  <si>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</si>
  <si>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</si>
  <si>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</si>
  <si>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</si>
  <si>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</si>
  <si>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</si>
  <si>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</si>
  <si>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</si>
  <si>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</si>
  <si>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</si>
  <si>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</si>
  <si>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</si>
  <si>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</si>
  <si>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</si>
  <si>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</si>
  <si>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</si>
  <si>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</si>
  <si>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</si>
  <si>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</si>
  <si>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</si>
  <si>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</si>
  <si>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</si>
  <si>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</si>
  <si>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</si>
  <si>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</si>
  <si>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</si>
  <si>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</si>
  <si>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</si>
  <si>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</si>
  <si>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</si>
  <si>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</si>
  <si>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</si>
  <si>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</si>
  <si>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</si>
  <si>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</si>
  <si>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</si>
  <si>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</si>
  <si>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</si>
  <si>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</si>
  <si>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</si>
  <si>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</si>
  <si>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</si>
  <si>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</si>
  <si>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</si>
  <si>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</si>
  <si>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</si>
  <si>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</si>
  <si>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</si>
  <si>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</si>
  <si>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</si>
  <si>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</si>
  <si>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</si>
  <si>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</si>
  <si>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</si>
  <si>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</si>
  <si>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</si>
  <si>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</si>
  <si>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</si>
  <si>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</si>
  <si>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</si>
  <si>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</si>
  <si>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</si>
  <si>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</si>
  <si>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</si>
  <si>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</si>
  <si>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</si>
  <si>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</si>
  <si>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</si>
  <si>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</si>
  <si>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</si>
  <si>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</si>
  <si>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</si>
  <si>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</si>
  <si>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</si>
  <si>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</si>
  <si>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</si>
  <si>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</si>
  <si>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</si>
  <si>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</si>
  <si>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</si>
  <si>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</si>
  <si>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</si>
  <si>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</si>
  <si>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</si>
  <si>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</si>
  <si>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</si>
  <si>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</si>
  <si>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</si>
  <si>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</si>
  <si>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</si>
  <si>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</si>
  <si>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</si>
  <si>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</si>
  <si>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</si>
  <si>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</si>
  <si>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</si>
  <si>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</si>
  <si>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</si>
  <si>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</si>
  <si>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</si>
  <si>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</si>
  <si>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</si>
  <si>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</si>
  <si>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</si>
  <si>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</si>
  <si>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</si>
  <si>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</si>
  <si>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</si>
  <si>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</si>
  <si>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</si>
  <si>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</si>
  <si>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</si>
  <si>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</si>
  <si>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</si>
  <si>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</si>
  <si>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</si>
  <si>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</si>
  <si>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</si>
  <si>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</si>
  <si>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</si>
  <si>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</si>
  <si>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</si>
  <si>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</si>
  <si>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</si>
  <si>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</si>
  <si>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</si>
  <si>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</si>
  <si>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</si>
  <si>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</si>
  <si>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</si>
  <si>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</si>
  <si>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</si>
  <si>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</si>
  <si>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</si>
  <si>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</si>
  <si>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</si>
  <si>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</si>
  <si>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</si>
  <si>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</si>
  <si>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</si>
  <si>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</si>
  <si>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</si>
  <si>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</si>
  <si>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</si>
  <si>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</si>
  <si>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</si>
  <si>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</si>
  <si>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</si>
  <si>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</si>
  <si>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</si>
  <si>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</si>
  <si>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</si>
  <si>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</si>
  <si>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</si>
  <si>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</si>
  <si>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</si>
  <si>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</si>
  <si>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</si>
  <si>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</si>
  <si>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</si>
  <si>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</si>
  <si>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</si>
  <si>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</si>
  <si>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</si>
  <si>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</si>
  <si>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</si>
  <si>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</si>
  <si>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</si>
  <si>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</si>
  <si>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</si>
  <si>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</si>
  <si>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</si>
  <si>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</si>
  <si>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</si>
  <si>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</si>
  <si>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</si>
  <si>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</si>
  <si>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</si>
  <si>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</si>
  <si>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</si>
  <si>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</si>
  <si>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</si>
  <si>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</si>
  <si>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</si>
  <si>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</si>
  <si>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</si>
  <si>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</si>
  <si>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</si>
  <si>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</si>
  <si>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</si>
  <si>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</si>
  <si>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</si>
  <si>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</si>
  <si>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</si>
  <si>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</si>
  <si>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</si>
  <si>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</si>
  <si>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</si>
  <si>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</si>
  <si>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</si>
  <si>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</si>
  <si>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</si>
  <si>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</si>
  <si>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</si>
  <si>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</si>
  <si>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</si>
  <si>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</si>
  <si>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</si>
  <si>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</si>
  <si>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</si>
  <si>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</si>
  <si>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</si>
  <si>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</si>
  <si>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</si>
  <si>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</si>
  <si>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</si>
  <si>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</si>
  <si>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</si>
  <si>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</si>
  <si>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</si>
  <si>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</si>
  <si>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</si>
  <si>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</si>
  <si>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</si>
  <si>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</si>
  <si>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</si>
  <si>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</si>
  <si>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</si>
  <si>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</si>
  <si>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</si>
  <si>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</si>
  <si>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</si>
  <si>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</si>
  <si>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</si>
  <si>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</si>
  <si>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</si>
  <si>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</si>
  <si>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</si>
  <si>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</si>
  <si>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</si>
  <si>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</si>
  <si>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</si>
  <si>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</si>
  <si>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</si>
  <si>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</si>
  <si>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</si>
  <si>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</si>
  <si>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</si>
  <si>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</si>
  <si>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</si>
  <si>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</si>
  <si>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</si>
  <si>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</si>
  <si>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</si>
  <si>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</si>
  <si>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</si>
  <si>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</si>
  <si>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</si>
  <si>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</si>
  <si>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</si>
  <si>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</si>
  <si>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</si>
  <si>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</si>
  <si>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</si>
  <si>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</si>
  <si>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</si>
  <si>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</si>
  <si>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</si>
  <si>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</si>
  <si>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</si>
  <si>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</si>
  <si>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</si>
  <si>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</si>
  <si>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</si>
  <si>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</si>
  <si>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</si>
  <si>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</si>
  <si>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</si>
  <si>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</si>
  <si>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</si>
  <si>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</si>
  <si>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</si>
  <si>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</si>
  <si>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</si>
  <si>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</si>
  <si>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</si>
  <si>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</si>
  <si>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</si>
  <si>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</si>
  <si>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</si>
  <si>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</si>
  <si>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</si>
  <si>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</si>
  <si>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</si>
  <si>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</si>
  <si>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</si>
  <si>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</si>
  <si>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</si>
  <si>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</si>
  <si>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</si>
  <si>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</si>
  <si>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</si>
  <si>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</si>
  <si>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</si>
  <si>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</si>
  <si>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</si>
  <si>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</si>
  <si>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</si>
  <si>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</si>
  <si>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</si>
  <si>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</si>
  <si>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</si>
  <si>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</si>
  <si>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</si>
  <si>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</si>
  <si>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</si>
  <si>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</si>
  <si>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</si>
  <si>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</si>
  <si>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</si>
  <si>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</si>
  <si>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</si>
  <si>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</si>
  <si>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</si>
  <si>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</si>
  <si>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</si>
  <si>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</si>
  <si>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</si>
  <si>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</si>
  <si>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</si>
  <si>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</si>
  <si>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</si>
  <si>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</si>
  <si>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</si>
  <si>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</si>
  <si>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</si>
  <si>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</si>
  <si>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</si>
  <si>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</si>
  <si>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</si>
  <si>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</si>
  <si>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</si>
  <si>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</si>
  <si>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</si>
  <si>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</si>
  <si>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</si>
  <si>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</si>
  <si>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</si>
  <si>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</si>
  <si>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</si>
  <si>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</si>
  <si>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</si>
  <si>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</si>
  <si>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</si>
  <si>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</si>
  <si>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</si>
  <si>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</si>
  <si>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</si>
  <si>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</si>
  <si>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</si>
  <si>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</si>
  <si>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</si>
  <si>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</si>
  <si>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</si>
  <si>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</si>
  <si>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</si>
  <si>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</si>
  <si>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</si>
  <si>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</si>
  <si>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</si>
  <si>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</si>
  <si>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</si>
  <si>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</si>
  <si>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</si>
  <si>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</si>
  <si>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</si>
  <si>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</si>
  <si>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</si>
  <si>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</si>
  <si>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</si>
  <si>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</si>
  <si>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</si>
  <si>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</si>
  <si>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</si>
  <si>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</si>
  <si>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</si>
  <si>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</si>
  <si>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</si>
  <si>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</si>
  <si>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</si>
  <si>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</si>
  <si>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</si>
  <si>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</si>
  <si>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</si>
  <si>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</si>
  <si>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</si>
  <si>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</si>
  <si>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</si>
  <si>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</si>
  <si>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</si>
  <si>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</si>
  <si>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</si>
  <si>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</si>
  <si>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</si>
  <si>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</si>
  <si>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</si>
  <si>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</si>
  <si>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</si>
  <si>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</si>
  <si>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</si>
  <si>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</si>
  <si>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</si>
  <si>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</si>
  <si>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</si>
  <si>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</si>
  <si>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</si>
  <si>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</si>
  <si>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</si>
  <si>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</si>
  <si>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</si>
  <si>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</si>
  <si>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</si>
  <si>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</si>
  <si>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</si>
  <si>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</si>
  <si>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</si>
  <si>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</si>
  <si>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</si>
  <si>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</si>
  <si>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</si>
  <si>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</si>
  <si>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</si>
  <si>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</si>
  <si>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</si>
  <si>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</si>
  <si>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</si>
  <si>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</si>
  <si>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</si>
  <si>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</si>
  <si>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</si>
  <si>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</si>
  <si>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</si>
  <si>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</si>
  <si>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</si>
  <si>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</si>
  <si>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</si>
  <si>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</si>
  <si>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</si>
  <si>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</si>
  <si>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</si>
  <si>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</si>
  <si>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</si>
  <si>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</si>
  <si>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</si>
  <si>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</si>
  <si>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</si>
  <si>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</si>
  <si>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</si>
  <si>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</si>
  <si>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</si>
  <si>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</si>
  <si>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</si>
  <si>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</si>
  <si>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</si>
  <si>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</si>
  <si>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</si>
  <si>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</si>
  <si>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</si>
  <si>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</si>
  <si>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</si>
  <si>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</si>
  <si>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</si>
  <si>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</si>
  <si>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</si>
  <si>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</si>
  <si>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</si>
  <si>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</si>
  <si>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</si>
  <si>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</si>
  <si>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</si>
  <si>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</si>
  <si>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</si>
  <si>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</si>
  <si>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</si>
  <si>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</si>
  <si>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</si>
  <si>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</si>
  <si>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</si>
  <si>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</si>
  <si>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</si>
  <si>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</si>
  <si>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</si>
  <si>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</si>
  <si>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</si>
  <si>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</si>
  <si>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</si>
  <si>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</si>
  <si>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</si>
  <si>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</si>
  <si>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</si>
  <si>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</si>
  <si>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</si>
  <si>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</si>
  <si>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</si>
  <si>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</si>
  <si>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</si>
  <si>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</si>
  <si>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</si>
  <si>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</si>
  <si>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</si>
  <si>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</si>
  <si>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</si>
  <si>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</si>
  <si>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</si>
  <si>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</si>
  <si>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</si>
  <si>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</si>
  <si>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</si>
  <si>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</si>
  <si>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</si>
  <si>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</si>
  <si>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</si>
  <si>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</si>
  <si>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</si>
  <si>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</si>
  <si>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</si>
  <si>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</si>
  <si>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</si>
  <si>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</si>
  <si>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</si>
  <si>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</si>
  <si>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</si>
  <si>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</si>
  <si>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</si>
  <si>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</si>
  <si>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</si>
  <si>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</si>
  <si>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</si>
  <si>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</si>
  <si>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</si>
  <si>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</si>
  <si>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</si>
  <si>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</si>
  <si>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</si>
  <si>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</si>
  <si>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</si>
  <si>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</si>
  <si>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</si>
  <si>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</si>
  <si>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</si>
  <si>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</si>
  <si>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</si>
  <si>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</si>
  <si>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</si>
  <si>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</si>
  <si>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</si>
  <si>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</si>
  <si>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</si>
  <si>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</si>
  <si>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</si>
  <si>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</si>
  <si>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</si>
  <si>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</si>
  <si>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</si>
  <si>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</si>
  <si>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</si>
  <si>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</si>
  <si>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</si>
  <si>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</si>
  <si>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</si>
  <si>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</si>
  <si>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</si>
  <si>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</si>
  <si>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</si>
  <si>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</si>
  <si>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</si>
  <si>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</si>
  <si>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</si>
  <si>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</si>
  <si>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</si>
  <si>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</si>
  <si>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</si>
  <si>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</si>
  <si>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</si>
  <si>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</si>
  <si>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</si>
  <si>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</si>
  <si>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</si>
  <si>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</si>
  <si>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</si>
  <si>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</si>
  <si>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</si>
  <si>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</si>
  <si>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</si>
  <si>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</si>
  <si>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</si>
  <si>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</si>
  <si>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</si>
  <si>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</si>
  <si>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</si>
  <si>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</si>
  <si>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</si>
  <si>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</si>
  <si>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</si>
  <si>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</si>
  <si>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</si>
  <si>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</si>
  <si>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</si>
  <si>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</si>
  <si>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</si>
  <si>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</si>
  <si>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</si>
  <si>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</si>
  <si>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</si>
  <si>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</si>
  <si>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</si>
  <si>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</si>
  <si>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</si>
  <si>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</si>
  <si>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</si>
  <si>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</si>
  <si>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</si>
  <si>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</si>
  <si>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</si>
  <si>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</si>
  <si>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</si>
  <si>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</si>
  <si>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</si>
  <si>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</si>
  <si>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</si>
  <si>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</si>
  <si>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</si>
  <si>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</si>
  <si>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</si>
  <si>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</si>
  <si>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</si>
  <si>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</si>
  <si>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</si>
  <si>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</si>
  <si>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</si>
  <si>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</si>
  <si>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</si>
  <si>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</si>
  <si>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</si>
  <si>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</si>
  <si>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</si>
  <si>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</si>
  <si>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</si>
  <si>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</si>
  <si>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</si>
  <si>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</si>
  <si>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</si>
  <si>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</si>
  <si>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</si>
  <si>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</si>
  <si>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</si>
  <si>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</si>
  <si>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</si>
  <si>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</si>
  <si>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</si>
  <si>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</si>
  <si>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</si>
  <si>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</si>
  <si>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</si>
  <si>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</si>
  <si>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</si>
  <si>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</si>
  <si>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</si>
  <si>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</si>
  <si>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</si>
  <si>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</si>
  <si>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</si>
  <si>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</si>
  <si>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</si>
  <si>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</si>
  <si>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</si>
  <si>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</si>
  <si>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</si>
  <si>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</si>
  <si>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</si>
  <si>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</si>
  <si>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</si>
  <si>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</si>
  <si>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</si>
  <si>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</si>
  <si>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</si>
  <si>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</si>
  <si>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</si>
  <si>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</si>
  <si>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</si>
  <si>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</si>
  <si>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</si>
  <si>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</si>
  <si>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</si>
  <si>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</si>
  <si>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</si>
  <si>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</si>
  <si>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</si>
  <si>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</si>
  <si>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</si>
  <si>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</si>
  <si>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</si>
  <si>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</si>
  <si>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</si>
  <si>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</si>
  <si>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</si>
  <si>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</si>
  <si>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</si>
  <si>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</si>
  <si>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</si>
  <si>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</si>
  <si>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</si>
  <si>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</si>
  <si>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</si>
  <si>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</si>
  <si>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</si>
  <si>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</si>
  <si>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</si>
  <si>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</si>
  <si>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</si>
  <si>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</si>
  <si>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</si>
  <si>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</si>
  <si>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</si>
  <si>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</si>
  <si>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</si>
  <si>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</si>
  <si>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</si>
  <si>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</si>
  <si>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</si>
  <si>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</si>
  <si>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</si>
  <si>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</si>
  <si>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</si>
  <si>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</si>
  <si>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</si>
  <si>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</si>
  <si>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</si>
  <si>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</si>
  <si>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</si>
  <si>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</si>
  <si>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</si>
  <si>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</si>
  <si>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</si>
  <si>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</si>
  <si>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</si>
  <si>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</si>
  <si>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</si>
  <si>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</si>
  <si>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</si>
  <si>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</si>
  <si>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</si>
  <si>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</si>
  <si>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</si>
  <si>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</si>
  <si>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</si>
  <si>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</si>
  <si>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</si>
  <si>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</si>
  <si>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</si>
  <si>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</si>
  <si>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</si>
  <si>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</si>
  <si>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</si>
  <si>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</si>
  <si>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</si>
  <si>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</si>
  <si>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</si>
  <si>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</si>
  <si>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</si>
  <si>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</si>
  <si>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</si>
  <si>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</si>
  <si>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</si>
  <si>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</si>
  <si>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</si>
  <si>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</si>
  <si>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</si>
  <si>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</si>
  <si>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</si>
  <si>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</si>
  <si>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</si>
  <si>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</si>
  <si>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</si>
  <si>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</si>
  <si>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</si>
  <si>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</si>
  <si>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</si>
  <si>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</si>
  <si>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</si>
  <si>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</si>
  <si>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</si>
  <si>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</si>
  <si>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</si>
  <si>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</si>
  <si>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</si>
  <si>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</si>
  <si>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</si>
  <si>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</si>
  <si>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</si>
  <si>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</si>
  <si>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</si>
  <si>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</si>
  <si>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</si>
  <si>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</si>
  <si>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</si>
  <si>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</si>
  <si>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</si>
  <si>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</si>
  <si>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</si>
  <si>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</si>
  <si>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</si>
  <si>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</si>
  <si>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</si>
  <si>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</si>
  <si>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</si>
  <si>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</si>
  <si>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</si>
  <si>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</si>
  <si>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</si>
  <si>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</si>
  <si>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</si>
  <si>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</si>
  <si>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</si>
  <si>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</si>
  <si>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</si>
  <si>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</si>
  <si>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</si>
  <si>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</si>
  <si>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</si>
  <si>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</si>
  <si>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</si>
  <si>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</si>
  <si>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</si>
  <si>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</si>
  <si>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</si>
  <si>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</si>
  <si>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</si>
  <si>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</si>
  <si>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</si>
  <si>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</si>
  <si>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</si>
  <si>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</si>
  <si>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</si>
  <si>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</si>
  <si>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</si>
  <si>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</si>
  <si>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</si>
  <si>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</si>
  <si>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</si>
  <si>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</si>
  <si>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</si>
  <si>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</si>
  <si>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</si>
  <si>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</si>
  <si>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</si>
  <si>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</si>
  <si>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</si>
  <si>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</si>
  <si>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</si>
  <si>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</si>
  <si>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</si>
  <si>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</si>
  <si>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</si>
  <si>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</si>
  <si>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</si>
  <si>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</si>
  <si>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</si>
  <si>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</si>
  <si>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</si>
  <si>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</si>
  <si>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</si>
  <si>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</si>
  <si>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</si>
  <si>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</si>
  <si>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</si>
  <si>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</si>
  <si>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</si>
  <si>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</si>
  <si>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</si>
  <si>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</si>
  <si>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</si>
  <si>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</si>
  <si>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</si>
  <si>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</si>
  <si>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</si>
  <si>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</si>
  <si>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</si>
  <si>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</si>
  <si>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</si>
  <si>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</si>
  <si>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</si>
  <si>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</si>
  <si>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</si>
  <si>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</si>
  <si>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</si>
  <si>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</si>
  <si>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</si>
  <si>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</si>
  <si>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</si>
  <si>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</si>
  <si>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</si>
  <si>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</si>
  <si>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</si>
  <si>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</si>
  <si>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</si>
  <si>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</si>
  <si>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</si>
  <si>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</si>
  <si>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</si>
  <si>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</si>
  <si>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</si>
  <si>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</si>
  <si>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</si>
  <si>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</si>
  <si>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</si>
  <si>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</si>
  <si>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</si>
  <si>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</si>
  <si>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</si>
  <si>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</si>
  <si>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</si>
  <si>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</si>
  <si>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</si>
  <si>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</si>
  <si>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</si>
  <si>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</si>
  <si>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</si>
  <si>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</si>
  <si>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</si>
  <si>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</si>
  <si>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</si>
  <si>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</si>
  <si>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</si>
  <si>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</si>
  <si>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</si>
  <si>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</si>
  <si>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</si>
  <si>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</si>
  <si>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</si>
  <si>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</si>
  <si>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</si>
  <si>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</si>
  <si>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</si>
  <si>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</si>
  <si>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</si>
  <si>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</si>
  <si>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</si>
  <si>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</si>
  <si>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</si>
  <si>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</si>
  <si>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</si>
  <si>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</si>
  <si>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</si>
  <si>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</si>
  <si>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</si>
  <si>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</si>
  <si>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</si>
  <si>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</si>
  <si>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</si>
  <si>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</si>
  <si>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</si>
  <si>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</si>
  <si>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</si>
  <si>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</si>
  <si>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</si>
  <si>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</si>
  <si>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</si>
  <si>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</si>
  <si>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</si>
  <si>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</si>
  <si>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</si>
  <si>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</si>
  <si>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</si>
  <si>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</si>
  <si>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</si>
  <si>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</si>
  <si>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</si>
  <si>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</si>
  <si>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</si>
  <si>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</si>
  <si>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</si>
  <si>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</si>
  <si>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</si>
  <si>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</si>
  <si>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</si>
  <si>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</si>
  <si>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</si>
  <si>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</si>
  <si>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</si>
  <si>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</si>
  <si>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</si>
  <si>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</si>
  <si>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</si>
  <si>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</si>
  <si>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</si>
  <si>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</si>
  <si>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</si>
  <si>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</si>
  <si>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</si>
  <si>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</si>
  <si>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</si>
  <si>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</si>
  <si>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</si>
  <si>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</si>
  <si>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</si>
  <si>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</si>
  <si>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</si>
  <si>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</si>
  <si>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</si>
  <si>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</si>
  <si>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</si>
  <si>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</si>
  <si>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</si>
  <si>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</si>
  <si>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</si>
  <si>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</si>
  <si>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</si>
  <si>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</si>
  <si>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</si>
  <si>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</si>
  <si>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</si>
  <si>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</si>
  <si>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</si>
  <si>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</si>
  <si>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</si>
  <si>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</si>
  <si>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</si>
  <si>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</si>
  <si>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</si>
  <si>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</si>
  <si>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</si>
  <si>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</si>
  <si>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</si>
  <si>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</si>
  <si>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</si>
  <si>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</si>
  <si>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</si>
  <si>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</si>
  <si>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</si>
  <si>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</si>
  <si>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</si>
  <si>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</si>
  <si>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</si>
  <si>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</si>
  <si>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</si>
  <si>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</si>
  <si>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</si>
  <si>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</si>
  <si>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</si>
  <si>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</si>
  <si>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</si>
  <si>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</si>
  <si>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</si>
  <si>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</si>
  <si>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</si>
  <si>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</si>
  <si>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</si>
  <si>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</si>
  <si>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</si>
  <si>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</si>
  <si>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</si>
  <si>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</si>
  <si>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</si>
  <si>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</si>
  <si>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</si>
  <si>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</si>
  <si>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</si>
  <si>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</si>
  <si>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</si>
  <si>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</si>
  <si>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</si>
  <si>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</si>
  <si>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</si>
  <si>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</si>
  <si>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</si>
  <si>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</si>
  <si>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</si>
  <si>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</si>
  <si>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</si>
  <si>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</si>
  <si>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</si>
  <si>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</si>
  <si>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</si>
  <si>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</si>
  <si>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</si>
  <si>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</si>
  <si>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</si>
  <si>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</si>
  <si>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</si>
  <si>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</si>
  <si>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</si>
  <si>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</si>
  <si>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</si>
  <si>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</si>
  <si>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</si>
  <si>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</si>
  <si>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</si>
  <si>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</si>
  <si>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</si>
  <si>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</si>
  <si>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</si>
  <si>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</si>
  <si>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</si>
  <si>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</si>
  <si>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</si>
  <si>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</si>
  <si>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</si>
  <si>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</si>
  <si>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</si>
  <si>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</si>
  <si>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</si>
  <si>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</si>
  <si>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</si>
  <si>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</si>
  <si>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</si>
  <si>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</si>
  <si>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</si>
  <si>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</si>
  <si>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</si>
  <si>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</si>
  <si>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</si>
  <si>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</si>
  <si>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</si>
  <si>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</si>
  <si>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</si>
  <si>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</si>
  <si>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</si>
  <si>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</si>
  <si>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</si>
  <si>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</si>
  <si>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</si>
  <si>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</si>
  <si>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</si>
  <si>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</si>
  <si>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</si>
  <si>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</si>
  <si>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</si>
  <si>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</si>
  <si>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</si>
  <si>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</si>
  <si>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</si>
  <si>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</si>
  <si>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</si>
  <si>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</si>
  <si>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</si>
  <si>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</si>
  <si>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</si>
  <si>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</si>
  <si>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</si>
  <si>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</si>
  <si>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</si>
  <si>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</si>
  <si>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</si>
  <si>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</si>
  <si>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</si>
  <si>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</si>
  <si>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</si>
  <si>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</si>
  <si>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</si>
  <si>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</si>
  <si>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</si>
  <si>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</si>
  <si>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</si>
  <si>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</si>
  <si>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</si>
  <si>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</si>
  <si>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</si>
  <si>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</si>
  <si>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</si>
  <si>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</si>
  <si>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</si>
  <si>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</si>
  <si>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</si>
  <si>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</si>
  <si>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</si>
  <si>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</si>
  <si>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</si>
  <si>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</si>
  <si>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</si>
  <si>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</si>
  <si>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</si>
  <si>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</si>
  <si>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</si>
  <si>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</si>
  <si>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</si>
  <si>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</si>
  <si>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</si>
  <si>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</si>
  <si>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</si>
  <si>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</si>
  <si>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</si>
  <si>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</si>
  <si>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</si>
  <si>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</si>
  <si>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</si>
  <si>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</si>
  <si>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</si>
  <si>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</si>
  <si>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</si>
  <si>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</si>
  <si>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</si>
  <si>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</si>
  <si>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</si>
  <si>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</si>
  <si>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</si>
  <si>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</si>
  <si>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</si>
  <si>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</si>
  <si>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</si>
  <si>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</si>
  <si>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</si>
  <si>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</si>
  <si>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</si>
  <si>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</si>
  <si>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</si>
  <si>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</si>
  <si>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</si>
  <si>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</si>
  <si>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</si>
  <si>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</si>
  <si>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</si>
  <si>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</si>
  <si>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</si>
  <si>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</si>
  <si>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</si>
  <si>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</si>
  <si>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</si>
  <si>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</si>
  <si>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</si>
  <si>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</si>
  <si>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</si>
  <si>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</si>
  <si>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</si>
  <si>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</si>
  <si>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</si>
  <si>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</si>
  <si>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</si>
  <si>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</si>
  <si>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</si>
  <si>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</si>
  <si>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</si>
  <si>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</si>
  <si>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</si>
  <si>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</si>
  <si>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</si>
  <si>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</si>
  <si>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</si>
  <si>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</si>
  <si>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</si>
  <si>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</si>
  <si>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</si>
  <si>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</si>
  <si>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</si>
  <si>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</si>
  <si>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</si>
  <si>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</si>
  <si>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</si>
  <si>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</si>
  <si>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</si>
  <si>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</si>
  <si>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</si>
  <si>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</si>
  <si>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</si>
  <si>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</si>
  <si>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</si>
  <si>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</si>
  <si>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</si>
  <si>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</si>
  <si>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</si>
  <si>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</si>
  <si>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</si>
  <si>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</si>
  <si>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</si>
  <si>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</si>
  <si>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</si>
  <si>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</si>
  <si>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</si>
  <si>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</si>
  <si>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</si>
  <si>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</si>
  <si>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</si>
  <si>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</si>
  <si>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</si>
  <si>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</si>
  <si>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</si>
  <si>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</si>
  <si>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</si>
  <si>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</si>
  <si>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</si>
  <si>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</si>
  <si>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</si>
  <si>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</si>
  <si>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</si>
  <si>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</si>
  <si>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</si>
  <si>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</si>
  <si>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</si>
  <si>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</si>
  <si>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</si>
  <si>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</si>
  <si>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</si>
  <si>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</si>
  <si>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</si>
  <si>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</si>
  <si>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</si>
  <si>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</si>
  <si>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</si>
  <si>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</si>
  <si>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</si>
  <si>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</si>
  <si>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</si>
  <si>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</si>
  <si>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</si>
  <si>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</si>
  <si>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</si>
  <si>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</si>
  <si>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</si>
  <si>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</si>
  <si>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</si>
  <si>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</si>
  <si>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</si>
  <si>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</si>
  <si>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</si>
  <si>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</si>
  <si>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</si>
  <si>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</si>
  <si>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</si>
  <si>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</si>
  <si>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</si>
  <si>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</si>
  <si>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</si>
  <si>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</si>
  <si>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</si>
  <si>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</si>
  <si>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</si>
  <si>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</si>
  <si>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</si>
  <si>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</si>
  <si>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</si>
  <si>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</si>
  <si>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</si>
  <si>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</si>
  <si>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</si>
  <si>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</si>
  <si>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</si>
  <si>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</si>
  <si>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</si>
  <si>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</si>
  <si>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</si>
  <si>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</si>
  <si>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</si>
  <si>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</si>
  <si>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</si>
  <si>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</si>
  <si>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</si>
  <si>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</si>
  <si>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</si>
  <si>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</si>
  <si>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</si>
  <si>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</si>
  <si>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</si>
  <si>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</si>
  <si>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</si>
  <si>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</si>
  <si>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</si>
  <si>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</si>
  <si>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</si>
  <si>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</si>
  <si>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</si>
  <si>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</si>
  <si>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</si>
  <si>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</si>
  <si>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</si>
  <si>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</si>
  <si>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</si>
  <si>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</si>
  <si>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</si>
  <si>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</si>
  <si>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</si>
  <si>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</si>
  <si>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</si>
  <si>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</si>
  <si>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</si>
  <si>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</si>
  <si>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</si>
  <si>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</si>
  <si>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</si>
  <si>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</si>
  <si>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</si>
  <si>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</si>
  <si>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</si>
  <si>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</si>
  <si>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</si>
  <si>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</si>
  <si>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</si>
  <si>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</si>
  <si>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</si>
  <si>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</si>
  <si>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</si>
  <si>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</si>
  <si>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</si>
  <si>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</si>
  <si>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</si>
  <si>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</si>
  <si>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</si>
  <si>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</si>
  <si>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</si>
  <si>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</si>
  <si>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</si>
  <si>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</si>
  <si>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</si>
  <si>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</si>
  <si>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</si>
  <si>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</si>
  <si>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</si>
  <si>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</si>
  <si>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</si>
  <si>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</si>
  <si>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</si>
  <si>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</si>
  <si>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</si>
  <si>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</si>
  <si>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</si>
  <si>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</si>
  <si>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</si>
  <si>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</si>
  <si>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</si>
  <si>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</si>
  <si>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</si>
  <si>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</si>
  <si>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</si>
  <si>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</si>
  <si>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</si>
  <si>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</si>
  <si>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</si>
  <si>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</si>
  <si>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</si>
  <si>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</si>
  <si>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</si>
  <si>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</si>
  <si>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</si>
  <si>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</si>
  <si>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</si>
  <si>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</si>
  <si>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</si>
  <si>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</si>
  <si>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</si>
  <si>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</si>
  <si>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</si>
  <si>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</si>
  <si>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</si>
  <si>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</si>
  <si>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</si>
  <si>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</si>
  <si>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</si>
  <si>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</si>
  <si>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</si>
  <si>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</si>
  <si>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</si>
  <si>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</si>
  <si>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</si>
  <si>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</si>
  <si>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</si>
  <si>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</si>
  <si>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</si>
  <si>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</si>
  <si>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</si>
  <si>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</si>
  <si>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</si>
  <si>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</si>
  <si>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</si>
  <si>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</si>
  <si>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</si>
  <si>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</si>
  <si>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</si>
  <si>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</si>
  <si>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</si>
  <si>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</si>
  <si>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</si>
  <si>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</si>
  <si>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</si>
  <si>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</si>
  <si>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</si>
  <si>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</si>
  <si>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</si>
  <si>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</si>
  <si>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</si>
  <si>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</si>
  <si>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</si>
  <si>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</si>
  <si>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</si>
  <si>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</si>
  <si>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</si>
  <si>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</si>
  <si>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</si>
  <si>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</si>
  <si>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</si>
  <si>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</si>
  <si>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</si>
  <si>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</si>
  <si>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</si>
  <si>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</si>
  <si>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</si>
  <si>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</si>
  <si>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</si>
  <si>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</si>
  <si>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</si>
  <si>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</si>
  <si>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</si>
  <si>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</si>
  <si>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</si>
  <si>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</si>
  <si>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</si>
  <si>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</si>
  <si>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</si>
  <si>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</si>
  <si>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</si>
  <si>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</si>
  <si>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</si>
  <si>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</si>
  <si>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</si>
  <si>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</si>
  <si>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</si>
  <si>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</si>
  <si>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</si>
  <si>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</si>
  <si>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</si>
  <si>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</si>
  <si>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</si>
  <si>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</si>
  <si>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</si>
  <si>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</si>
  <si>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</si>
  <si>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</si>
  <si>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</si>
  <si>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</si>
  <si>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</si>
  <si>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</si>
  <si>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</si>
  <si>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</si>
  <si>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</si>
  <si>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</si>
  <si>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</si>
  <si>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</si>
  <si>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</si>
  <si>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</si>
  <si>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</si>
  <si>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</si>
  <si>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</si>
  <si>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</si>
  <si>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</si>
  <si>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</si>
  <si>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</si>
  <si>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</si>
  <si>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</si>
  <si>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</si>
  <si>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</si>
  <si>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</si>
  <si>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</si>
  <si>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</si>
  <si>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</si>
  <si>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</si>
  <si>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</si>
  <si>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</si>
  <si>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</si>
  <si>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</si>
  <si>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</si>
  <si>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</si>
  <si>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</si>
  <si>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</si>
  <si>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</si>
  <si>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</si>
  <si>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</si>
  <si>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</si>
  <si>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</si>
  <si>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</si>
  <si>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</si>
  <si>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</si>
  <si>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</si>
  <si>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</si>
  <si>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</si>
  <si>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</si>
  <si>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</si>
  <si>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</si>
  <si>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</si>
  <si>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</si>
  <si>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</si>
  <si>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</si>
  <si>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</si>
  <si>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</si>
  <si>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</si>
  <si>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</si>
  <si>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</si>
  <si>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</si>
  <si>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</si>
  <si>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</si>
  <si>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</si>
  <si>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</si>
  <si>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</si>
  <si>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</si>
  <si>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</si>
  <si>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</si>
  <si>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</si>
  <si>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</si>
  <si>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</si>
  <si>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</si>
  <si>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</si>
  <si>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</si>
  <si>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</si>
  <si>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</si>
  <si>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</si>
  <si>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</si>
  <si>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</si>
  <si>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</si>
  <si>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</si>
  <si>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</si>
  <si>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</si>
  <si>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</si>
  <si>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</si>
  <si>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</si>
  <si>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</si>
  <si>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</si>
  <si>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</si>
  <si>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</si>
  <si>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</si>
  <si>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</si>
  <si>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</si>
  <si>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</si>
  <si>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</si>
  <si>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</si>
  <si>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</si>
  <si>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</si>
  <si>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</si>
  <si>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</si>
  <si>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</si>
  <si>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</si>
  <si>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</si>
  <si>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</si>
  <si>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</si>
  <si>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</si>
  <si>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</si>
  <si>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</si>
  <si>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</si>
  <si>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</si>
  <si>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</si>
  <si>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</si>
  <si>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</si>
  <si>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</si>
  <si>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</si>
  <si>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</si>
  <si>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</si>
  <si>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</si>
  <si>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</si>
  <si>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</si>
  <si>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</si>
  <si>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</si>
  <si>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</si>
  <si>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</si>
  <si>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</si>
  <si>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</si>
  <si>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</si>
  <si>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</si>
  <si>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</si>
  <si>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</si>
  <si>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</si>
  <si>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</si>
  <si>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</si>
  <si>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</si>
  <si>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</si>
  <si>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</si>
  <si>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</si>
  <si>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</si>
  <si>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</si>
  <si>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</si>
  <si>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</si>
  <si>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</si>
  <si>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</si>
  <si>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</si>
  <si>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</si>
  <si>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</si>
  <si>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</si>
  <si>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</si>
  <si>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</si>
  <si>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</si>
  <si>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</si>
  <si>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</si>
  <si>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</si>
  <si>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</si>
  <si>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</si>
  <si>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</si>
  <si>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</si>
  <si>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</si>
  <si>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</si>
  <si>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</si>
  <si>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</si>
  <si>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</si>
  <si>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</si>
  <si>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</si>
  <si>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</si>
  <si>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</si>
  <si>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</si>
  <si>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</si>
  <si>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</si>
  <si>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</si>
  <si>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</si>
  <si>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</si>
  <si>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</si>
  <si>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</si>
  <si>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</si>
  <si>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</si>
  <si>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</si>
  <si>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</si>
  <si>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</si>
  <si>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</si>
  <si>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</si>
  <si>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</si>
  <si>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</si>
  <si>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</si>
  <si>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</si>
  <si>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</si>
  <si>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</si>
  <si>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</si>
  <si>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</si>
  <si>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</si>
  <si>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</si>
  <si>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</si>
  <si>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</si>
  <si>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</si>
  <si>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</si>
  <si>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</si>
  <si>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</si>
  <si>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</si>
  <si>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</si>
  <si>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</si>
  <si>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</si>
  <si>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</si>
  <si>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</si>
  <si>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</si>
  <si>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</si>
  <si>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</si>
  <si>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</si>
  <si>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</si>
  <si>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</si>
  <si>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</si>
  <si>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</si>
  <si>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</si>
  <si>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</si>
  <si>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</si>
  <si>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</si>
  <si>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</si>
  <si>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</si>
  <si>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</si>
  <si>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</si>
  <si>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</si>
  <si>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</si>
  <si>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</si>
  <si>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</si>
  <si>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</si>
  <si>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</si>
  <si>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</si>
  <si>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</si>
  <si>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</si>
  <si>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</si>
  <si>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</si>
  <si>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</si>
  <si>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</si>
  <si>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</si>
  <si>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</si>
  <si>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</si>
  <si>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</si>
  <si>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</si>
  <si>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</si>
  <si>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</si>
  <si>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</si>
  <si>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</si>
  <si>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</si>
  <si>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</si>
  <si>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</si>
  <si>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</si>
  <si>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</si>
  <si>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</si>
  <si>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</si>
  <si>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</si>
  <si>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</si>
  <si>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</si>
  <si>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</si>
  <si>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</si>
  <si>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</si>
  <si>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</si>
  <si>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</si>
  <si>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</si>
  <si>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</si>
  <si>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</si>
  <si>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</si>
  <si>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</si>
  <si>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</si>
  <si>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</si>
  <si>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</si>
  <si>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</si>
  <si>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</si>
  <si>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</si>
  <si>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</si>
  <si>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</si>
  <si>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</si>
  <si>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</si>
  <si>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</si>
  <si>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</si>
  <si>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</si>
  <si>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</si>
  <si>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</si>
  <si>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</si>
  <si>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</si>
  <si>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</si>
  <si>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</si>
  <si>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</si>
  <si>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</si>
  <si>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</si>
  <si>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</si>
  <si>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</si>
  <si>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</si>
  <si>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</si>
  <si>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</si>
  <si>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</si>
  <si>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</si>
  <si>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</si>
  <si>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</si>
  <si>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</si>
  <si>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</si>
  <si>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</si>
  <si>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</si>
  <si>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</si>
  <si>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</si>
  <si>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</si>
  <si>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</si>
  <si>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</si>
  <si>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</si>
  <si>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</si>
  <si>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</si>
  <si>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</si>
  <si>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</si>
  <si>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</si>
  <si>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</si>
  <si>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</si>
  <si>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</si>
  <si>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</si>
  <si>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</si>
  <si>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</si>
  <si>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</si>
  <si>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</si>
  <si>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</si>
  <si>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</si>
  <si>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</si>
  <si>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</si>
  <si>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</si>
  <si>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</si>
  <si>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</si>
  <si>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</si>
  <si>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</si>
  <si>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</si>
  <si>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</si>
  <si>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</si>
  <si>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</si>
  <si>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</si>
  <si>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</si>
  <si>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</si>
  <si>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</si>
  <si>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</si>
  <si>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</si>
  <si>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</si>
  <si>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</si>
  <si>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</si>
  <si>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</si>
  <si>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</si>
  <si>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</si>
  <si>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</si>
  <si>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</si>
  <si>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</si>
  <si>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</si>
  <si>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</si>
  <si>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</si>
  <si>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</si>
  <si>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</si>
  <si>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</si>
  <si>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</si>
  <si>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</si>
  <si>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</si>
  <si>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</si>
  <si>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</si>
  <si>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</si>
  <si>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</si>
  <si>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</si>
  <si>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</si>
  <si>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</si>
  <si>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</si>
  <si>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</si>
  <si>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</si>
  <si>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</si>
  <si>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</si>
  <si>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</si>
  <si>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</si>
  <si>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</si>
  <si>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</si>
  <si>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</si>
  <si>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</si>
  <si>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</si>
  <si>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</si>
  <si>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</si>
  <si>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</si>
  <si>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</si>
  <si>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</si>
  <si>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</si>
  <si>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</si>
  <si>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</si>
  <si>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</si>
  <si>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</si>
  <si>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</si>
  <si>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</si>
  <si>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</si>
  <si>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</si>
  <si>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</si>
  <si>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</si>
  <si>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</si>
  <si>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</si>
  <si>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</si>
  <si>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</si>
  <si>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</si>
  <si>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</si>
  <si>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</si>
  <si>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</si>
  <si>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</si>
  <si>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</si>
  <si>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</si>
  <si>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</si>
  <si>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</si>
  <si>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</si>
  <si>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</si>
  <si>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</si>
  <si>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</si>
  <si>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</si>
  <si>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</si>
  <si>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</si>
  <si>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</si>
  <si>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</si>
  <si>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</si>
  <si>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</si>
  <si>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</si>
  <si>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</si>
  <si>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</si>
  <si>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</si>
  <si>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</si>
  <si>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</si>
  <si>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</si>
  <si>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</si>
  <si>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</si>
  <si>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</si>
  <si>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</si>
  <si>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</si>
  <si>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</si>
  <si>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</si>
  <si>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</si>
  <si>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</si>
  <si>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</si>
  <si>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</si>
  <si>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</si>
  <si>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</si>
  <si>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</si>
  <si>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</si>
  <si>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</si>
  <si>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</si>
  <si>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</si>
  <si>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</si>
  <si>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</si>
  <si>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</si>
  <si>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</si>
  <si>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</si>
  <si>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</si>
  <si>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</si>
  <si>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</si>
  <si>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</si>
  <si>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</si>
  <si>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</si>
  <si>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</si>
  <si>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</si>
  <si>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</si>
  <si>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</si>
  <si>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</si>
  <si>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</si>
  <si>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</si>
  <si>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</si>
  <si>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</si>
  <si>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</si>
  <si>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</si>
  <si>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</si>
  <si>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</si>
  <si>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</si>
  <si>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</si>
  <si>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</si>
  <si>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</si>
  <si>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</si>
  <si>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</si>
  <si>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</si>
  <si>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</si>
  <si>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</si>
  <si>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</si>
  <si>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</si>
  <si>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</si>
  <si>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</si>
  <si>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</si>
  <si>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</si>
  <si>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</si>
  <si>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</si>
  <si>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</si>
  <si>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</si>
  <si>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</si>
  <si>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</si>
  <si>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</si>
  <si>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</si>
  <si>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</si>
  <si>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</si>
  <si>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</si>
  <si>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</si>
  <si>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</si>
  <si>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</si>
  <si>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</si>
  <si>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</si>
  <si>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</si>
  <si>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</si>
  <si>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</si>
  <si>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</si>
  <si>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</si>
  <si>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</si>
  <si>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</si>
  <si>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</si>
  <si>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</si>
  <si>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</si>
  <si>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</si>
  <si>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</si>
  <si>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</si>
  <si>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</si>
  <si>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</si>
  <si>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</si>
  <si>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</si>
  <si>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</si>
  <si>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</si>
  <si>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</si>
  <si>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</si>
  <si>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</si>
  <si>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</si>
  <si>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</si>
  <si>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</si>
  <si>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</si>
  <si>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</si>
  <si>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</si>
  <si>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</si>
  <si>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</si>
  <si>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</si>
  <si>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</si>
  <si>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</si>
  <si>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</si>
  <si>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</si>
  <si>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</si>
  <si>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</si>
  <si>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</si>
  <si>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</si>
  <si>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</si>
  <si>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</si>
  <si>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</si>
  <si>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</si>
  <si>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</si>
  <si>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</si>
  <si>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</si>
  <si>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</si>
  <si>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</si>
  <si>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</si>
  <si>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</si>
  <si>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</si>
  <si>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</si>
  <si>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</si>
  <si>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</si>
  <si>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</si>
  <si>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</si>
  <si>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</si>
  <si>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</si>
  <si>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</si>
  <si>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</si>
  <si>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</si>
  <si>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</si>
  <si>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</si>
  <si>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</si>
  <si>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</si>
  <si>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</si>
  <si>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</si>
  <si>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</si>
  <si>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</si>
  <si>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</si>
  <si>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</si>
  <si>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</si>
  <si>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</si>
  <si>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</si>
  <si>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</si>
  <si>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</si>
  <si>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</si>
  <si>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</si>
  <si>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</si>
  <si>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</si>
  <si>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</si>
  <si>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</si>
  <si>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</si>
  <si>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</si>
  <si>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</si>
  <si>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</si>
  <si>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</si>
  <si>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</si>
  <si>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</si>
  <si>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</si>
  <si>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</si>
  <si>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</si>
  <si>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</si>
  <si>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</si>
  <si>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</si>
  <si>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</si>
  <si>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</si>
  <si>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</si>
  <si>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</si>
  <si>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</si>
  <si>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</si>
  <si>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</si>
  <si>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</si>
  <si>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</si>
  <si>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</si>
  <si>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</si>
  <si>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</si>
  <si>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</si>
  <si>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</si>
  <si>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</si>
  <si>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</si>
  <si>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</si>
  <si>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</si>
  <si>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</si>
  <si>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</si>
  <si>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</si>
  <si>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</si>
  <si>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</si>
  <si>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</si>
  <si>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</si>
  <si>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</si>
  <si>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</si>
  <si>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</si>
  <si>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</si>
  <si>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</si>
  <si>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</si>
  <si>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</si>
  <si>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</si>
  <si>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</si>
  <si>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</si>
  <si>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</si>
  <si>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</si>
  <si>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</si>
  <si>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</si>
  <si>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</si>
  <si>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</si>
  <si>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</si>
  <si>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</si>
  <si>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</si>
  <si>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</si>
  <si>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</si>
  <si>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</si>
  <si>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</si>
  <si>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</si>
  <si>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</si>
  <si>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</si>
  <si>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</si>
  <si>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</si>
  <si>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</si>
  <si>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</si>
  <si>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</si>
  <si>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</si>
  <si>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</si>
  <si>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</si>
  <si>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</si>
  <si>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</si>
  <si>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</si>
  <si>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</si>
  <si>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</si>
  <si>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</si>
  <si>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</si>
  <si>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</si>
  <si>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</si>
  <si>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</si>
  <si>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</si>
  <si>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</si>
  <si>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</si>
  <si>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</si>
  <si>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</si>
  <si>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</si>
  <si>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</si>
  <si>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</si>
  <si>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</si>
  <si>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</si>
  <si>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</si>
  <si>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</si>
  <si>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</si>
  <si>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</si>
  <si>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</si>
  <si>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</si>
  <si>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</si>
  <si>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</si>
  <si>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</si>
  <si>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</si>
  <si>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</si>
  <si>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</si>
  <si>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</si>
  <si>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</si>
  <si>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</si>
  <si>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</si>
  <si>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</si>
  <si>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</si>
  <si>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</si>
  <si>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</si>
  <si>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</si>
  <si>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</si>
  <si>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</si>
  <si>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</si>
  <si>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</si>
  <si>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</si>
  <si>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</si>
  <si>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</si>
  <si>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</si>
  <si>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</si>
  <si>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</si>
  <si>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</si>
  <si>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</si>
  <si>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</si>
  <si>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</si>
  <si>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</si>
  <si>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</si>
  <si>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</si>
  <si>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</si>
  <si>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</si>
  <si>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</si>
  <si>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</si>
  <si>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</si>
  <si>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</si>
  <si>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</si>
  <si>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</si>
  <si>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</si>
  <si>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</si>
  <si>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</si>
  <si>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</si>
  <si>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</si>
  <si>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</si>
  <si>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</si>
  <si>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</si>
  <si>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</si>
  <si>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</si>
  <si>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</si>
  <si>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</si>
  <si>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</si>
  <si>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</si>
  <si>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</si>
  <si>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</si>
  <si>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</si>
  <si>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</si>
  <si>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</si>
  <si>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</si>
  <si>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</si>
  <si>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</si>
  <si>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</si>
  <si>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</si>
  <si>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</si>
  <si>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</si>
  <si>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</si>
  <si>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</si>
  <si>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</si>
  <si>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</si>
  <si>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</si>
  <si>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</si>
  <si>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</si>
  <si>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</si>
  <si>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</si>
  <si>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</si>
  <si>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</si>
  <si>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</si>
  <si>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</si>
  <si>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</si>
  <si>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</si>
  <si>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</si>
  <si>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</si>
  <si>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</si>
  <si>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</si>
  <si>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</si>
  <si>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</si>
  <si>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</si>
  <si>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</si>
  <si>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</si>
  <si>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</si>
  <si>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</si>
  <si>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</si>
  <si>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</si>
  <si>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</si>
  <si>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</si>
  <si>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</si>
  <si>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</si>
  <si>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</si>
  <si>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</si>
  <si>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</si>
  <si>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</si>
  <si>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</si>
  <si>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</si>
  <si>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</si>
  <si>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</si>
  <si>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</si>
  <si>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</si>
  <si>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</si>
  <si>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</si>
  <si>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</si>
  <si>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</si>
  <si>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</si>
  <si>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</si>
  <si>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</si>
  <si>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</si>
  <si>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</si>
  <si>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</si>
  <si>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</si>
  <si>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</si>
  <si>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</si>
  <si>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</si>
  <si>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</si>
  <si>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</si>
  <si>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</si>
  <si>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</si>
  <si>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</si>
  <si>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</si>
  <si>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</si>
  <si>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</si>
  <si>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</si>
  <si>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</si>
  <si>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</si>
  <si>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</si>
  <si>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</si>
  <si>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</si>
  <si>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</si>
  <si>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</si>
  <si>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</si>
  <si>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</si>
  <si>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</si>
  <si>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</si>
  <si>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</si>
  <si>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</si>
  <si>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</si>
  <si>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</si>
  <si>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</si>
  <si>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</si>
  <si>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</si>
  <si>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</si>
  <si>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</si>
  <si>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</si>
  <si>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</si>
  <si>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</si>
  <si>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</si>
  <si>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</si>
  <si>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</si>
  <si>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</si>
  <si>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</si>
  <si>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</si>
  <si>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</si>
  <si>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</si>
  <si>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</si>
  <si>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</si>
  <si>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</si>
  <si>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</si>
  <si>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</si>
  <si>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</si>
  <si>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</si>
  <si>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</si>
  <si>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</si>
  <si>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</si>
  <si>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</si>
  <si>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</si>
  <si>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</si>
  <si>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</si>
  <si>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</si>
  <si>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</si>
  <si>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</si>
  <si>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</si>
  <si>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</si>
  <si>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</si>
  <si>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</si>
  <si>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</si>
  <si>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</si>
  <si>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</si>
  <si>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</si>
  <si>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</si>
  <si>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</si>
  <si>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</si>
  <si>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</si>
  <si>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</si>
  <si>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</si>
  <si>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</si>
  <si>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</si>
  <si>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</si>
  <si>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</si>
  <si>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</si>
  <si>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</si>
  <si>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</si>
  <si>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</si>
  <si>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</si>
  <si>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</si>
  <si>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</si>
  <si>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</si>
  <si>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</si>
  <si>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</si>
  <si>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</si>
  <si>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</si>
  <si>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</si>
  <si>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</si>
  <si>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</si>
  <si>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</si>
  <si>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</si>
  <si>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</si>
  <si>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</si>
  <si>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</si>
  <si>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</si>
  <si>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</si>
  <si>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</si>
  <si>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</si>
  <si>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</si>
  <si>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</si>
  <si>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</si>
  <si>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</si>
  <si>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</si>
  <si>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</si>
  <si>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</si>
  <si>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</si>
  <si>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</si>
  <si>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</si>
  <si>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</si>
  <si>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</si>
  <si>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</si>
  <si>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</si>
  <si>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</si>
  <si>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</si>
  <si>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</si>
  <si>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</si>
  <si>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</si>
  <si>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</si>
  <si>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</si>
  <si>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</si>
  <si>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</si>
  <si>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</si>
  <si>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</si>
  <si>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</si>
  <si>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</si>
  <si>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</si>
  <si>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</si>
  <si>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</si>
  <si>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</si>
  <si>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</si>
  <si>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</si>
  <si>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</si>
  <si>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</si>
  <si>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</si>
  <si>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</si>
  <si>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</si>
  <si>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</si>
  <si>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</si>
  <si>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</si>
  <si>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</si>
  <si>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</si>
  <si>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</si>
  <si>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</si>
  <si>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</si>
  <si>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</si>
  <si>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</si>
  <si>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</si>
  <si>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</si>
  <si>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</si>
  <si>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</si>
  <si>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</si>
  <si>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</si>
  <si>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</si>
  <si>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</si>
  <si>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</si>
  <si>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</si>
  <si>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</si>
  <si>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</si>
  <si>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</si>
  <si>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</si>
  <si>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</si>
  <si>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</si>
  <si>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</si>
  <si>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</si>
  <si>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</si>
  <si>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</si>
  <si>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</si>
  <si>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</si>
  <si>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</si>
  <si>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</si>
  <si>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</si>
  <si>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</si>
  <si>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</si>
  <si>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</si>
  <si>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</si>
  <si>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</si>
  <si>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</si>
  <si>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</si>
  <si>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</si>
  <si>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</si>
  <si>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</si>
  <si>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</si>
  <si>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</si>
  <si>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</si>
  <si>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</si>
  <si>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</si>
  <si>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</si>
  <si>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</si>
  <si>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</si>
  <si>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</si>
  <si>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</si>
  <si>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</si>
  <si>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</si>
  <si>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</si>
  <si>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</si>
  <si>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</si>
  <si>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</si>
  <si>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</si>
  <si>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</si>
  <si>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</si>
  <si>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</si>
  <si>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</si>
  <si>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</si>
  <si>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</si>
  <si>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</si>
  <si>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</si>
  <si>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</si>
  <si>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</si>
  <si>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</si>
  <si>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</si>
  <si>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</si>
  <si>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</si>
  <si>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</si>
  <si>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</si>
  <si>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</si>
  <si>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</si>
  <si>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</si>
  <si>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</si>
  <si>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</si>
  <si>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</si>
  <si>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</si>
  <si>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</si>
  <si>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</si>
  <si>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</si>
  <si>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</si>
  <si>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</si>
  <si>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</si>
  <si>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</si>
  <si>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</si>
  <si>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</si>
  <si>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</si>
  <si>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</si>
  <si>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</si>
  <si>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</si>
  <si>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</si>
  <si>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</si>
  <si>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</si>
  <si>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</si>
  <si>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</si>
  <si>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</si>
  <si>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</si>
  <si>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</si>
  <si>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</si>
  <si>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</si>
  <si>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</si>
  <si>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</si>
  <si>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</si>
  <si>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</si>
  <si>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</si>
  <si>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</si>
  <si>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</si>
  <si>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</si>
  <si>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</si>
  <si>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</si>
  <si>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</si>
  <si>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</si>
  <si>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</si>
  <si>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</si>
  <si>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</si>
  <si>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</si>
  <si>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</si>
  <si>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</si>
  <si>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</si>
  <si>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</si>
  <si>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</si>
  <si>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</si>
  <si>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</si>
  <si>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</si>
  <si>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</si>
  <si>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</si>
  <si>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</si>
  <si>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</si>
  <si>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</si>
  <si>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</si>
  <si>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</si>
  <si>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</si>
  <si>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</si>
  <si>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</si>
  <si>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</si>
  <si>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</si>
  <si>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</si>
  <si>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</si>
  <si>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</si>
  <si>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</si>
  <si>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</si>
  <si>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</si>
  <si>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</si>
  <si>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</si>
  <si>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</si>
  <si>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</si>
  <si>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</si>
  <si>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</si>
  <si>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</si>
  <si>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</si>
  <si>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</si>
  <si>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</si>
  <si>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</si>
  <si>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</si>
  <si>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</si>
  <si>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</si>
  <si>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</si>
  <si>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</si>
  <si>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</si>
  <si>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</si>
  <si>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</si>
  <si>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</si>
  <si>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</si>
  <si>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</si>
  <si>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</si>
  <si>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</si>
  <si>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</si>
  <si>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</si>
  <si>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</si>
  <si>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</si>
  <si>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</si>
  <si>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</si>
  <si>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</si>
  <si>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</si>
  <si>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</si>
  <si>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</si>
  <si>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</si>
  <si>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</si>
  <si>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</si>
  <si>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</si>
  <si>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</si>
  <si>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</si>
  <si>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</si>
  <si>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</si>
  <si>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</si>
  <si>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</si>
  <si>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</si>
  <si>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</si>
  <si>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</si>
  <si>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</si>
  <si>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</si>
  <si>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</si>
  <si>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</si>
  <si>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</si>
  <si>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</si>
  <si>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</si>
  <si>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</si>
  <si>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</si>
  <si>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</si>
  <si>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</si>
  <si>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</si>
  <si>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</si>
  <si>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</si>
  <si>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</si>
  <si>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</si>
  <si>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</si>
  <si>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</si>
  <si>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</si>
  <si>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</si>
  <si>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</si>
  <si>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</si>
  <si>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</si>
  <si>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</si>
  <si>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</si>
  <si>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</si>
  <si>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</si>
  <si>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</si>
  <si>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</si>
  <si>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</si>
  <si>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</si>
  <si>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</si>
  <si>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</si>
  <si>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</si>
  <si>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</si>
  <si>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</si>
  <si>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</si>
  <si>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</si>
  <si>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</si>
  <si>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</si>
  <si>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</si>
  <si>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</si>
  <si>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</si>
  <si>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</si>
  <si>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</si>
  <si>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</si>
  <si>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</si>
  <si>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</si>
  <si>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</si>
  <si>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</si>
  <si>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</si>
  <si>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</si>
  <si>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</si>
  <si>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</si>
  <si>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</si>
  <si>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</si>
  <si>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</si>
  <si>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</si>
  <si>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</si>
  <si>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</si>
  <si>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</si>
  <si>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</si>
  <si>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</si>
  <si>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</si>
  <si>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</si>
  <si>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</si>
  <si>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</si>
  <si>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</si>
  <si>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</si>
  <si>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</si>
  <si>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</si>
  <si>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</si>
  <si>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</si>
  <si>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</si>
  <si>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</si>
  <si>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</si>
  <si>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</si>
  <si>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</si>
  <si>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</si>
  <si>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</si>
  <si>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</si>
  <si>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</si>
  <si>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</si>
  <si>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</si>
  <si>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</si>
  <si>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</si>
  <si>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</si>
  <si>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</si>
  <si>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</si>
  <si>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</si>
  <si>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</si>
  <si>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</si>
  <si>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</si>
  <si>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</si>
  <si>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</si>
  <si>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</si>
  <si>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</si>
  <si>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</si>
  <si>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</si>
  <si>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</si>
  <si>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</si>
  <si>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</si>
  <si>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</si>
  <si>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</si>
  <si>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</si>
  <si>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</si>
  <si>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</si>
  <si>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</si>
  <si>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</si>
  <si>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</si>
  <si>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</si>
  <si>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</si>
  <si>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</si>
  <si>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</si>
  <si>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</si>
  <si>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</si>
  <si>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</si>
  <si>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</si>
  <si>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</si>
  <si>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</si>
  <si>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</si>
  <si>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</si>
  <si>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</si>
  <si>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</si>
  <si>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</si>
  <si>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</si>
  <si>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</si>
  <si>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</si>
  <si>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</si>
  <si>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</si>
  <si>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</si>
  <si>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</si>
  <si>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</si>
  <si>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</si>
  <si>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</si>
  <si>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</si>
  <si>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</si>
  <si>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</si>
  <si>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</si>
  <si>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</si>
  <si>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</si>
  <si>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</si>
  <si>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</si>
  <si>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</si>
  <si>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</si>
  <si>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</si>
  <si>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</si>
  <si>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</si>
  <si>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</si>
  <si>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</si>
  <si>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</si>
  <si>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</si>
  <si>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</si>
  <si>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</si>
  <si>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</si>
  <si>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</si>
  <si>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</si>
  <si>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</si>
  <si>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</si>
  <si>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</si>
  <si>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</si>
  <si>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</si>
  <si>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</si>
  <si>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</si>
  <si>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</si>
  <si>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</si>
  <si>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</si>
  <si>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</si>
  <si>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</si>
  <si>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</si>
  <si>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</si>
  <si>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</si>
  <si>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</si>
  <si>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</si>
  <si>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</si>
  <si>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</si>
  <si>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</si>
  <si>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</si>
  <si>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</si>
  <si>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</si>
  <si>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</si>
  <si>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</si>
  <si>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</si>
  <si>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</si>
  <si>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</si>
  <si>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</si>
  <si>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</si>
  <si>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</si>
  <si>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</si>
  <si>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</si>
  <si>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</si>
  <si>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</si>
  <si>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</si>
  <si>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</si>
  <si>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</si>
  <si>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</si>
  <si>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</si>
  <si>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</si>
  <si>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</si>
  <si>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</si>
  <si>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</si>
  <si>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</si>
  <si>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</si>
  <si>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</si>
  <si>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</si>
  <si>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</si>
  <si>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</si>
  <si>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</si>
  <si>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</si>
  <si>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</si>
  <si>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</si>
  <si>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</si>
  <si>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</si>
  <si>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</si>
  <si>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</si>
  <si>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</si>
  <si>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</si>
  <si>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</si>
  <si>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</si>
  <si>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</si>
  <si>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</si>
  <si>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</si>
  <si>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</si>
  <si>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</si>
  <si>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</si>
  <si>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</si>
  <si>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</si>
  <si>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</si>
  <si>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</si>
  <si>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</si>
  <si>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</si>
  <si>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</si>
  <si>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</si>
  <si>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</si>
  <si>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</si>
  <si>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</si>
  <si>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</si>
  <si>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</si>
  <si>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</si>
  <si>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</si>
  <si>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</si>
  <si>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</si>
  <si>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</si>
  <si>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</si>
  <si>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</si>
  <si>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</si>
  <si>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</si>
  <si>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</si>
  <si>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</si>
  <si>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</si>
  <si>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</si>
  <si>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</si>
  <si>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</si>
  <si>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</si>
  <si>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</si>
  <si>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</si>
  <si>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</si>
  <si>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</si>
  <si>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</si>
  <si>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</si>
  <si>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</si>
  <si>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</si>
  <si>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</si>
  <si>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</si>
  <si>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</si>
  <si>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</si>
  <si>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</si>
  <si>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</si>
  <si>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</si>
  <si>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</si>
  <si>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</si>
  <si>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</si>
  <si>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</si>
  <si>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</si>
  <si>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</si>
  <si>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</si>
  <si>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</si>
  <si>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</si>
  <si>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</si>
  <si>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</si>
  <si>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</si>
  <si>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</si>
  <si>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</si>
  <si>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</si>
  <si>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</si>
  <si>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</si>
  <si>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</si>
  <si>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</si>
  <si>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</si>
  <si>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</si>
  <si>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</si>
  <si>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</si>
  <si>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</si>
  <si>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</si>
  <si>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</si>
  <si>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</si>
  <si>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</si>
  <si>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</si>
  <si>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</si>
  <si>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</si>
  <si>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</si>
  <si>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</si>
  <si>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</si>
  <si>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</si>
  <si>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</si>
  <si>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</si>
  <si>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</si>
  <si>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</si>
  <si>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</si>
  <si>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</si>
  <si>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</si>
  <si>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</si>
  <si>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</si>
  <si>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</si>
  <si>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</si>
  <si>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</si>
  <si>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</si>
  <si>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</si>
  <si>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</si>
  <si>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</si>
  <si>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</si>
  <si>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</si>
  <si>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</si>
  <si>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</si>
  <si>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</si>
  <si>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</si>
  <si>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</si>
  <si>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</si>
  <si>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</si>
  <si>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</si>
  <si>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</si>
  <si>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</si>
  <si>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</si>
  <si>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</si>
  <si>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</si>
  <si>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</si>
  <si>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</si>
  <si>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</si>
  <si>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</si>
  <si>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</si>
  <si>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</si>
  <si>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</si>
  <si>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</si>
  <si>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</si>
  <si>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</si>
  <si>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</si>
  <si>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</si>
  <si>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</si>
  <si>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</si>
  <si>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</si>
  <si>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</si>
  <si>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</si>
  <si>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</si>
  <si>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</si>
  <si>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</si>
  <si>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</si>
  <si>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</si>
  <si>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</si>
  <si>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</si>
  <si>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</si>
  <si>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</si>
  <si>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</si>
  <si>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</si>
  <si>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</si>
  <si>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</si>
  <si>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</si>
  <si>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</si>
  <si>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</si>
  <si>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</si>
  <si>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</si>
  <si>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</si>
  <si>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</si>
  <si>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</si>
  <si>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</si>
  <si>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</si>
  <si>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</si>
  <si>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</si>
  <si>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</si>
  <si>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</si>
  <si>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</si>
  <si>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</si>
  <si>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</si>
  <si>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</si>
  <si>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</si>
  <si>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</si>
  <si>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</si>
  <si>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</si>
  <si>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</si>
  <si>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</si>
  <si>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</si>
  <si>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</si>
  <si>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</si>
  <si>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</si>
  <si>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</si>
  <si>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</si>
  <si>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</si>
  <si>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</si>
  <si>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</si>
  <si>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</si>
  <si>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</si>
  <si>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</si>
  <si>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</si>
  <si>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</si>
  <si>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</si>
  <si>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</si>
  <si>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</si>
  <si>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</si>
  <si>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</si>
  <si>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</si>
  <si>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</si>
  <si>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</si>
  <si>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</si>
  <si>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</si>
  <si>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</si>
  <si>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</si>
  <si>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</si>
  <si>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</si>
  <si>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</si>
  <si>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</si>
  <si>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</si>
  <si>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</si>
  <si>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</si>
  <si>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</si>
  <si>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</si>
  <si>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</si>
  <si>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</si>
  <si>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</si>
  <si>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</si>
  <si>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</si>
  <si>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</si>
  <si>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</si>
  <si>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</si>
  <si>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</si>
  <si>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</si>
  <si>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</si>
  <si>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</si>
  <si>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</si>
  <si>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</si>
  <si>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</si>
  <si>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</si>
  <si>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</si>
  <si>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</si>
  <si>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</si>
  <si>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</si>
  <si>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</si>
  <si>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</si>
  <si>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</si>
  <si>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</si>
  <si>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</si>
  <si>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</si>
  <si>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</si>
  <si>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</si>
  <si>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</si>
  <si>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</si>
  <si>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</si>
  <si>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</si>
  <si>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</si>
  <si>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</si>
  <si>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</si>
  <si>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</si>
  <si>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</si>
  <si>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</si>
  <si>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</si>
  <si>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</si>
  <si>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</si>
  <si>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</si>
  <si>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</si>
  <si>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</si>
  <si>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</si>
  <si>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</si>
  <si>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</si>
  <si>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</si>
  <si>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</si>
  <si>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</si>
  <si>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</si>
  <si>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</si>
  <si>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</si>
  <si>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</si>
  <si>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</si>
  <si>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</si>
  <si>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</si>
  <si>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</si>
  <si>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</si>
  <si>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XVIII.GIMNAZIJA</t>
  </si>
  <si>
    <t>ZAGREB</t>
  </si>
  <si>
    <t>MESIĆEVA 35</t>
  </si>
  <si>
    <t>ANITA PEKO</t>
  </si>
  <si>
    <t>014636338</t>
  </si>
  <si>
    <t>racunovodstvo@gimnazija-osamnaesta-zg.skole.hr</t>
  </si>
  <si>
    <t>IRENA VAJDOVČIĆ,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</si>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</sst>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7456047</v>
      </c>
      <c r="D2" s="63">
        <f>PRRAS!E12</f>
        <v>7168216</v>
      </c>
      <c r="E2" s="63"/>
      <c r="F2" s="63"/>
      <c r="G2" s="64">
        <f t="shared" ref="G2:G65" si="0">(B2/1000)*(C2*1+D2*2)</f>
        <v>21792.478999999999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16703</v>
      </c>
      <c r="L10" s="50">
        <f>INT(VALUE(RefStr!B6))</f>
        <v>16703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03764729</v>
      </c>
      <c r="L11" s="50">
        <f>INT(VALUE(RefStr!B8))</f>
        <v>3764729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XVIII.GIMNAZIJA</v>
      </c>
      <c r="L12" s="50">
        <f>LEN(Skriveni!K12)</f>
        <v>15</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MESIĆEVA 35</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8531</v>
      </c>
      <c r="L17" s="50">
        <f>INT(VALUE(RefStr!B18))</f>
        <v>8531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68540752075</v>
      </c>
      <c r="L21" s="50">
        <f>INT(VALUE(RefStr!K14))</f>
        <v>68540752075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ANITA PEKO</v>
      </c>
      <c r="L22" s="50">
        <f>LEN(RefStr!H25)</f>
        <v>10</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014636338</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014636338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racunovodstvo@gimnazija-osamnaesta-zg.skole.hr</v>
      </c>
      <c r="L25" s="50">
        <f>LEN(RefStr!H29)</f>
        <v>46</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racunovodstvo@gimnazija-osamnaesta-zg.skole.hr</v>
      </c>
      <c r="L26" s="50">
        <f>LEN(RefStr!H31)</f>
        <v>46</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IRENA VAJDOVČIĆ, prof.</v>
      </c>
      <c r="L27" s="50">
        <f>LEN(RefStr!H33)</f>
        <v>22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126.301.675,35</v>
      </c>
      <c r="L28" s="50">
        <f>SUM(G2:G1561)</f>
        <v>126301675.34699999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110523530.767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4767097.4840000011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10387859.868000001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254.87999999999997</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622932.34800000011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6009944</v>
      </c>
      <c r="D46" s="58">
        <f>PRRAS!E56</f>
        <v>6092697</v>
      </c>
      <c r="E46" s="58">
        <v>0</v>
      </c>
      <c r="F46" s="58">
        <v>0</v>
      </c>
      <c r="G46" s="59">
        <f t="shared" si="0"/>
        <v>818790.21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0</v>
      </c>
      <c r="E58" s="58">
        <v>0</v>
      </c>
      <c r="F58" s="58">
        <v>0</v>
      </c>
      <c r="G58" s="59">
        <f t="shared" si="0"/>
        <v>402.30600000000004</v>
      </c>
      <c r="H58" s="59">
        <f t="shared" si="1"/>
        <v>0</v>
      </c>
      <c r="I58" s="60">
        <v>0</v>
      </c>
    </row>
    <row r="59" spans="1:9" x14ac:dyDescent="0.2">
      <c r="A59" s="57">
        <v>151</v>
      </c>
      <c r="B59" s="58">
        <f>PRRAS!C69</f>
        <v>58</v>
      </c>
      <c r="C59" s="58">
        <f>PRRAS!D69</f>
        <v>7058</v>
      </c>
      <c r="D59" s="58">
        <f>PRRAS!E69</f>
        <v>0</v>
      </c>
      <c r="E59" s="58">
        <v>0</v>
      </c>
      <c r="F59" s="58">
        <v>0</v>
      </c>
      <c r="G59" s="59">
        <f t="shared" si="0"/>
        <v>409.36400000000003</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5926521</v>
      </c>
      <c r="D64" s="58">
        <f>PRRAS!E74</f>
        <v>6055437</v>
      </c>
      <c r="E64" s="58">
        <v>0</v>
      </c>
      <c r="F64" s="58">
        <v>0</v>
      </c>
      <c r="G64" s="59">
        <f t="shared" si="0"/>
        <v>1136355.885</v>
      </c>
      <c r="H64" s="59">
        <f t="shared" si="1"/>
        <v>0</v>
      </c>
      <c r="I64" s="60">
        <v>0</v>
      </c>
    </row>
    <row r="65" spans="1:9" x14ac:dyDescent="0.2">
      <c r="A65" s="57">
        <v>151</v>
      </c>
      <c r="B65" s="58">
        <f>PRRAS!C75</f>
        <v>64</v>
      </c>
      <c r="C65" s="58">
        <f>PRRAS!D75</f>
        <v>5926521</v>
      </c>
      <c r="D65" s="58">
        <f>PRRAS!E75</f>
        <v>6025437</v>
      </c>
      <c r="E65" s="58">
        <v>0</v>
      </c>
      <c r="F65" s="58">
        <v>0</v>
      </c>
      <c r="G65" s="59">
        <f t="shared" si="0"/>
        <v>1150553.28</v>
      </c>
      <c r="H65" s="59">
        <f t="shared" si="1"/>
        <v>0</v>
      </c>
      <c r="I65" s="60">
        <v>0</v>
      </c>
    </row>
    <row r="66" spans="1:9" x14ac:dyDescent="0.2">
      <c r="A66" s="57">
        <v>151</v>
      </c>
      <c r="B66" s="58">
        <f>PRRAS!C76</f>
        <v>65</v>
      </c>
      <c r="C66" s="58">
        <f>PRRAS!D76</f>
        <v>0</v>
      </c>
      <c r="D66" s="58">
        <f>PRRAS!E76</f>
        <v>30000</v>
      </c>
      <c r="E66" s="58">
        <v>0</v>
      </c>
      <c r="F66" s="58">
        <v>0</v>
      </c>
      <c r="G66" s="59">
        <f t="shared" ref="G66:G129" si="2">(B66/1000)*(C66*1+D66*2)</f>
        <v>3900</v>
      </c>
      <c r="H66" s="59">
        <f t="shared" ref="H66:H129" si="3">ABS(C66-ROUND(C66,0))+ABS(D66-ROUND(D66,0))</f>
        <v>0</v>
      </c>
      <c r="I66" s="60">
        <v>0</v>
      </c>
    </row>
    <row r="67" spans="1:9" x14ac:dyDescent="0.2">
      <c r="A67" s="57">
        <v>151</v>
      </c>
      <c r="B67" s="58">
        <f>PRRAS!C77</f>
        <v>66</v>
      </c>
      <c r="C67" s="58">
        <f>PRRAS!D77</f>
        <v>76365</v>
      </c>
      <c r="D67" s="58">
        <f>PRRAS!E77</f>
        <v>37260</v>
      </c>
      <c r="E67" s="58">
        <v>0</v>
      </c>
      <c r="F67" s="58">
        <v>0</v>
      </c>
      <c r="G67" s="59">
        <f t="shared" si="2"/>
        <v>9958.41</v>
      </c>
      <c r="H67" s="59">
        <f t="shared" si="3"/>
        <v>0</v>
      </c>
      <c r="I67" s="60">
        <v>0</v>
      </c>
    </row>
    <row r="68" spans="1:9" x14ac:dyDescent="0.2">
      <c r="A68" s="57">
        <v>151</v>
      </c>
      <c r="B68" s="58">
        <f>PRRAS!C78</f>
        <v>67</v>
      </c>
      <c r="C68" s="58">
        <f>PRRAS!D78</f>
        <v>76365</v>
      </c>
      <c r="D68" s="58">
        <f>PRRAS!E78</f>
        <v>37260</v>
      </c>
      <c r="E68" s="58">
        <v>0</v>
      </c>
      <c r="F68" s="58">
        <v>0</v>
      </c>
      <c r="G68" s="59">
        <f t="shared" si="2"/>
        <v>10109.295</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6</v>
      </c>
      <c r="D75" s="58">
        <f>PRRAS!E85</f>
        <v>10</v>
      </c>
      <c r="E75" s="58">
        <v>0</v>
      </c>
      <c r="F75" s="58">
        <v>0</v>
      </c>
      <c r="G75" s="59">
        <f t="shared" si="2"/>
        <v>1.9239999999999999</v>
      </c>
      <c r="H75" s="59">
        <f t="shared" si="3"/>
        <v>0</v>
      </c>
      <c r="I75" s="60">
        <v>0</v>
      </c>
    </row>
    <row r="76" spans="1:9" x14ac:dyDescent="0.2">
      <c r="A76" s="57">
        <v>151</v>
      </c>
      <c r="B76" s="58">
        <f>PRRAS!C86</f>
        <v>75</v>
      </c>
      <c r="C76" s="58">
        <f>PRRAS!D86</f>
        <v>6</v>
      </c>
      <c r="D76" s="58">
        <f>PRRAS!E86</f>
        <v>10</v>
      </c>
      <c r="E76" s="58">
        <v>0</v>
      </c>
      <c r="F76" s="58">
        <v>0</v>
      </c>
      <c r="G76" s="59">
        <f t="shared" si="2"/>
        <v>1.95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6</v>
      </c>
      <c r="D78" s="58">
        <f>PRRAS!E88</f>
        <v>10</v>
      </c>
      <c r="E78" s="58">
        <v>0</v>
      </c>
      <c r="F78" s="58">
        <v>0</v>
      </c>
      <c r="G78" s="59">
        <f t="shared" si="2"/>
        <v>2.0019999999999998</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317350</v>
      </c>
      <c r="D106" s="58">
        <f>PRRAS!E116</f>
        <v>338890</v>
      </c>
      <c r="E106" s="58">
        <v>0</v>
      </c>
      <c r="F106" s="58">
        <v>0</v>
      </c>
      <c r="G106" s="59">
        <f t="shared" si="2"/>
        <v>104488.65</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317350</v>
      </c>
      <c r="D112" s="58">
        <f>PRRAS!E122</f>
        <v>338890</v>
      </c>
      <c r="E112" s="58">
        <v>0</v>
      </c>
      <c r="F112" s="58">
        <v>0</v>
      </c>
      <c r="G112" s="59">
        <f t="shared" si="2"/>
        <v>110459.43000000001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295728</v>
      </c>
      <c r="D117" s="58">
        <f>PRRAS!E127</f>
        <v>314222</v>
      </c>
      <c r="E117" s="58">
        <v>0</v>
      </c>
      <c r="F117" s="58">
        <v>0</v>
      </c>
      <c r="G117" s="59">
        <f t="shared" si="2"/>
        <v>107203.952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21622</v>
      </c>
      <c r="D119" s="58">
        <f>PRRAS!E129</f>
        <v>24668</v>
      </c>
      <c r="E119" s="58">
        <v>0</v>
      </c>
      <c r="F119" s="58">
        <v>0</v>
      </c>
      <c r="G119" s="59">
        <f t="shared" si="2"/>
        <v>8373.0439999999999</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15650</v>
      </c>
      <c r="D124" s="58">
        <f>PRRAS!E134</f>
        <v>26680</v>
      </c>
      <c r="E124" s="58">
        <v>0</v>
      </c>
      <c r="F124" s="58">
        <v>0</v>
      </c>
      <c r="G124" s="59">
        <f t="shared" si="2"/>
        <v>8488.23</v>
      </c>
      <c r="H124" s="59">
        <f t="shared" si="3"/>
        <v>0</v>
      </c>
      <c r="I124" s="60">
        <v>0</v>
      </c>
    </row>
    <row r="125" spans="1:9" x14ac:dyDescent="0.2">
      <c r="A125" s="57">
        <v>151</v>
      </c>
      <c r="B125" s="58">
        <f>PRRAS!C135</f>
        <v>124</v>
      </c>
      <c r="C125" s="58">
        <f>PRRAS!D135</f>
        <v>10750</v>
      </c>
      <c r="D125" s="58">
        <f>PRRAS!E135</f>
        <v>21500</v>
      </c>
      <c r="E125" s="58">
        <v>0</v>
      </c>
      <c r="F125" s="58">
        <v>0</v>
      </c>
      <c r="G125" s="59">
        <f t="shared" si="2"/>
        <v>6665</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10750</v>
      </c>
      <c r="D127" s="58">
        <f>PRRAS!E137</f>
        <v>21500</v>
      </c>
      <c r="E127" s="58">
        <v>0</v>
      </c>
      <c r="F127" s="58">
        <v>0</v>
      </c>
      <c r="G127" s="59">
        <f t="shared" si="2"/>
        <v>6772.5</v>
      </c>
      <c r="H127" s="59">
        <f t="shared" si="3"/>
        <v>0</v>
      </c>
      <c r="I127" s="60">
        <v>0</v>
      </c>
    </row>
    <row r="128" spans="1:9" x14ac:dyDescent="0.2">
      <c r="A128" s="57">
        <v>151</v>
      </c>
      <c r="B128" s="58">
        <f>PRRAS!C138</f>
        <v>127</v>
      </c>
      <c r="C128" s="58">
        <f>PRRAS!D138</f>
        <v>4900</v>
      </c>
      <c r="D128" s="58">
        <f>PRRAS!E138</f>
        <v>5180</v>
      </c>
      <c r="E128" s="58">
        <v>0</v>
      </c>
      <c r="F128" s="58">
        <v>0</v>
      </c>
      <c r="G128" s="59">
        <f t="shared" si="2"/>
        <v>1938.02</v>
      </c>
      <c r="H128" s="59">
        <f t="shared" si="3"/>
        <v>0</v>
      </c>
      <c r="I128" s="60">
        <v>0</v>
      </c>
    </row>
    <row r="129" spans="1:9" x14ac:dyDescent="0.2">
      <c r="A129" s="57">
        <v>151</v>
      </c>
      <c r="B129" s="58">
        <f>PRRAS!C139</f>
        <v>128</v>
      </c>
      <c r="C129" s="58">
        <f>PRRAS!D139</f>
        <v>4900</v>
      </c>
      <c r="D129" s="58">
        <f>PRRAS!E139</f>
        <v>5080</v>
      </c>
      <c r="E129" s="58">
        <v>0</v>
      </c>
      <c r="F129" s="58">
        <v>0</v>
      </c>
      <c r="G129" s="59">
        <f t="shared" si="2"/>
        <v>1927.68</v>
      </c>
      <c r="H129" s="59">
        <f t="shared" si="3"/>
        <v>0</v>
      </c>
      <c r="I129" s="60">
        <v>0</v>
      </c>
    </row>
    <row r="130" spans="1:9" x14ac:dyDescent="0.2">
      <c r="A130" s="57">
        <v>151</v>
      </c>
      <c r="B130" s="58">
        <f>PRRAS!C140</f>
        <v>129</v>
      </c>
      <c r="C130" s="58">
        <f>PRRAS!D140</f>
        <v>0</v>
      </c>
      <c r="D130" s="58">
        <f>PRRAS!E140</f>
        <v>100</v>
      </c>
      <c r="E130" s="58">
        <v>0</v>
      </c>
      <c r="F130" s="58">
        <v>0</v>
      </c>
      <c r="G130" s="59">
        <f t="shared" ref="G130:G193" si="4">(B130/1000)*(C130*1+D130*2)</f>
        <v>25.8</v>
      </c>
      <c r="H130" s="59">
        <f t="shared" ref="H130:H193" si="5">ABS(C130-ROUND(C130,0))+ABS(D130-ROUND(D130,0))</f>
        <v>0</v>
      </c>
      <c r="I130" s="60">
        <v>0</v>
      </c>
    </row>
    <row r="131" spans="1:9" x14ac:dyDescent="0.2">
      <c r="A131" s="57">
        <v>151</v>
      </c>
      <c r="B131" s="58">
        <f>PRRAS!C141</f>
        <v>130</v>
      </c>
      <c r="C131" s="58">
        <f>PRRAS!D141</f>
        <v>1113097</v>
      </c>
      <c r="D131" s="58">
        <f>PRRAS!E141</f>
        <v>709939</v>
      </c>
      <c r="E131" s="58">
        <v>0</v>
      </c>
      <c r="F131" s="58">
        <v>0</v>
      </c>
      <c r="G131" s="59">
        <f t="shared" si="4"/>
        <v>329286.75</v>
      </c>
      <c r="H131" s="59">
        <f t="shared" si="5"/>
        <v>0</v>
      </c>
      <c r="I131" s="60">
        <v>0</v>
      </c>
    </row>
    <row r="132" spans="1:9" x14ac:dyDescent="0.2">
      <c r="A132" s="57">
        <v>151</v>
      </c>
      <c r="B132" s="58">
        <f>PRRAS!C142</f>
        <v>131</v>
      </c>
      <c r="C132" s="58">
        <f>PRRAS!D142</f>
        <v>1113097</v>
      </c>
      <c r="D132" s="58">
        <f>PRRAS!E142</f>
        <v>709939</v>
      </c>
      <c r="E132" s="58">
        <v>0</v>
      </c>
      <c r="F132" s="58">
        <v>0</v>
      </c>
      <c r="G132" s="59">
        <f t="shared" si="4"/>
        <v>331819.72500000003</v>
      </c>
      <c r="H132" s="59">
        <f t="shared" si="5"/>
        <v>0</v>
      </c>
      <c r="I132" s="60">
        <v>0</v>
      </c>
    </row>
    <row r="133" spans="1:9" x14ac:dyDescent="0.2">
      <c r="A133" s="57">
        <v>151</v>
      </c>
      <c r="B133" s="58">
        <f>PRRAS!C143</f>
        <v>132</v>
      </c>
      <c r="C133" s="58">
        <f>PRRAS!D143</f>
        <v>1081610</v>
      </c>
      <c r="D133" s="58">
        <f>PRRAS!E143</f>
        <v>700103</v>
      </c>
      <c r="E133" s="58">
        <v>0</v>
      </c>
      <c r="F133" s="58">
        <v>0</v>
      </c>
      <c r="G133" s="59">
        <f t="shared" si="4"/>
        <v>327599.712</v>
      </c>
      <c r="H133" s="59">
        <f t="shared" si="5"/>
        <v>0</v>
      </c>
      <c r="I133" s="60">
        <v>0</v>
      </c>
    </row>
    <row r="134" spans="1:9" x14ac:dyDescent="0.2">
      <c r="A134" s="57">
        <v>151</v>
      </c>
      <c r="B134" s="58">
        <f>PRRAS!C144</f>
        <v>133</v>
      </c>
      <c r="C134" s="58">
        <f>PRRAS!D144</f>
        <v>31487</v>
      </c>
      <c r="D134" s="58">
        <f>PRRAS!E144</f>
        <v>9836</v>
      </c>
      <c r="E134" s="58">
        <v>0</v>
      </c>
      <c r="F134" s="58">
        <v>0</v>
      </c>
      <c r="G134" s="59">
        <f t="shared" si="4"/>
        <v>6804.1469999999999</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7431706</v>
      </c>
      <c r="D149" s="58">
        <f>PRRAS!E159</f>
        <v>7131155</v>
      </c>
      <c r="E149" s="58">
        <v>0</v>
      </c>
      <c r="F149" s="58">
        <v>0</v>
      </c>
      <c r="G149" s="59">
        <f t="shared" si="4"/>
        <v>3210714.3679999998</v>
      </c>
      <c r="H149" s="59">
        <f t="shared" si="5"/>
        <v>0</v>
      </c>
      <c r="I149" s="60">
        <v>0</v>
      </c>
    </row>
    <row r="150" spans="1:9" x14ac:dyDescent="0.2">
      <c r="A150" s="57">
        <v>151</v>
      </c>
      <c r="B150" s="58">
        <f>PRRAS!C160</f>
        <v>149</v>
      </c>
      <c r="C150" s="58">
        <f>PRRAS!D160</f>
        <v>5950230</v>
      </c>
      <c r="D150" s="58">
        <f>PRRAS!E160</f>
        <v>6049605</v>
      </c>
      <c r="E150" s="58">
        <v>0</v>
      </c>
      <c r="F150" s="58">
        <v>0</v>
      </c>
      <c r="G150" s="59">
        <f t="shared" si="4"/>
        <v>2689366.56</v>
      </c>
      <c r="H150" s="59">
        <f t="shared" si="5"/>
        <v>0</v>
      </c>
      <c r="I150" s="60">
        <v>0</v>
      </c>
    </row>
    <row r="151" spans="1:9" x14ac:dyDescent="0.2">
      <c r="A151" s="57">
        <v>151</v>
      </c>
      <c r="B151" s="58">
        <f>PRRAS!C161</f>
        <v>150</v>
      </c>
      <c r="C151" s="58">
        <f>PRRAS!D161</f>
        <v>4857240</v>
      </c>
      <c r="D151" s="58">
        <f>PRRAS!E161</f>
        <v>4959951</v>
      </c>
      <c r="E151" s="58">
        <v>0</v>
      </c>
      <c r="F151" s="58">
        <v>0</v>
      </c>
      <c r="G151" s="59">
        <f t="shared" si="4"/>
        <v>2216571.2999999998</v>
      </c>
      <c r="H151" s="59">
        <f t="shared" si="5"/>
        <v>0</v>
      </c>
      <c r="I151" s="60">
        <v>0</v>
      </c>
    </row>
    <row r="152" spans="1:9" x14ac:dyDescent="0.2">
      <c r="A152" s="57">
        <v>151</v>
      </c>
      <c r="B152" s="58">
        <f>PRRAS!C162</f>
        <v>151</v>
      </c>
      <c r="C152" s="58">
        <f>PRRAS!D162</f>
        <v>4785815</v>
      </c>
      <c r="D152" s="58">
        <f>PRRAS!E162</f>
        <v>4846378</v>
      </c>
      <c r="E152" s="58">
        <v>0</v>
      </c>
      <c r="F152" s="58">
        <v>0</v>
      </c>
      <c r="G152" s="59">
        <f t="shared" si="4"/>
        <v>2186264.2209999999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71425</v>
      </c>
      <c r="D154" s="58">
        <f>PRRAS!E164</f>
        <v>113573</v>
      </c>
      <c r="E154" s="58">
        <v>0</v>
      </c>
      <c r="F154" s="58">
        <v>0</v>
      </c>
      <c r="G154" s="59">
        <f t="shared" si="4"/>
        <v>45681.362999999998</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236652</v>
      </c>
      <c r="D156" s="58">
        <f>PRRAS!E166</f>
        <v>224566</v>
      </c>
      <c r="E156" s="58">
        <v>0</v>
      </c>
      <c r="F156" s="58">
        <v>0</v>
      </c>
      <c r="G156" s="59">
        <f t="shared" si="4"/>
        <v>106296.52</v>
      </c>
      <c r="H156" s="59">
        <f t="shared" si="5"/>
        <v>0</v>
      </c>
      <c r="I156" s="60">
        <v>0</v>
      </c>
    </row>
    <row r="157" spans="1:9" x14ac:dyDescent="0.2">
      <c r="A157" s="57">
        <v>151</v>
      </c>
      <c r="B157" s="58">
        <f>PRRAS!C167</f>
        <v>156</v>
      </c>
      <c r="C157" s="58">
        <f>PRRAS!D167</f>
        <v>856338</v>
      </c>
      <c r="D157" s="58">
        <f>PRRAS!E167</f>
        <v>865088</v>
      </c>
      <c r="E157" s="58">
        <v>0</v>
      </c>
      <c r="F157" s="58">
        <v>0</v>
      </c>
      <c r="G157" s="59">
        <f t="shared" si="4"/>
        <v>403496.18400000001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750528</v>
      </c>
      <c r="D159" s="58">
        <f>PRRAS!E169</f>
        <v>757355</v>
      </c>
      <c r="E159" s="58">
        <v>0</v>
      </c>
      <c r="F159" s="58">
        <v>0</v>
      </c>
      <c r="G159" s="59">
        <f t="shared" si="4"/>
        <v>357907.60399999999</v>
      </c>
      <c r="H159" s="59">
        <f t="shared" si="5"/>
        <v>0</v>
      </c>
      <c r="I159" s="60">
        <v>0</v>
      </c>
    </row>
    <row r="160" spans="1:9" x14ac:dyDescent="0.2">
      <c r="A160" s="57">
        <v>151</v>
      </c>
      <c r="B160" s="58">
        <f>PRRAS!C170</f>
        <v>159</v>
      </c>
      <c r="C160" s="58">
        <f>PRRAS!D170</f>
        <v>105810</v>
      </c>
      <c r="D160" s="58">
        <f>PRRAS!E170</f>
        <v>107733</v>
      </c>
      <c r="E160" s="58">
        <v>0</v>
      </c>
      <c r="F160" s="58">
        <v>0</v>
      </c>
      <c r="G160" s="59">
        <f t="shared" si="4"/>
        <v>51082.883999999998</v>
      </c>
      <c r="H160" s="59">
        <f t="shared" si="5"/>
        <v>0</v>
      </c>
      <c r="I160" s="60">
        <v>0</v>
      </c>
    </row>
    <row r="161" spans="1:9" x14ac:dyDescent="0.2">
      <c r="A161" s="57">
        <v>151</v>
      </c>
      <c r="B161" s="58">
        <f>PRRAS!C171</f>
        <v>160</v>
      </c>
      <c r="C161" s="58">
        <f>PRRAS!D171</f>
        <v>986035</v>
      </c>
      <c r="D161" s="58">
        <f>PRRAS!E171</f>
        <v>879689</v>
      </c>
      <c r="E161" s="58">
        <v>0</v>
      </c>
      <c r="F161" s="58">
        <v>0</v>
      </c>
      <c r="G161" s="59">
        <f t="shared" si="4"/>
        <v>439266.08</v>
      </c>
      <c r="H161" s="59">
        <f t="shared" si="5"/>
        <v>0</v>
      </c>
      <c r="I161" s="60">
        <v>0</v>
      </c>
    </row>
    <row r="162" spans="1:9" x14ac:dyDescent="0.2">
      <c r="A162" s="57">
        <v>151</v>
      </c>
      <c r="B162" s="58">
        <f>PRRAS!C172</f>
        <v>161</v>
      </c>
      <c r="C162" s="58">
        <f>PRRAS!D172</f>
        <v>326478</v>
      </c>
      <c r="D162" s="58">
        <f>PRRAS!E172</f>
        <v>337279</v>
      </c>
      <c r="E162" s="58">
        <v>0</v>
      </c>
      <c r="F162" s="58">
        <v>0</v>
      </c>
      <c r="G162" s="59">
        <f t="shared" si="4"/>
        <v>161166.796</v>
      </c>
      <c r="H162" s="59">
        <f t="shared" si="5"/>
        <v>0</v>
      </c>
      <c r="I162" s="60">
        <v>0</v>
      </c>
    </row>
    <row r="163" spans="1:9" x14ac:dyDescent="0.2">
      <c r="A163" s="57">
        <v>151</v>
      </c>
      <c r="B163" s="58">
        <f>PRRAS!C173</f>
        <v>162</v>
      </c>
      <c r="C163" s="58">
        <f>PRRAS!D173</f>
        <v>145957</v>
      </c>
      <c r="D163" s="58">
        <f>PRRAS!E173</f>
        <v>151742</v>
      </c>
      <c r="E163" s="58">
        <v>0</v>
      </c>
      <c r="F163" s="58">
        <v>0</v>
      </c>
      <c r="G163" s="59">
        <f t="shared" si="4"/>
        <v>72809.441999999995</v>
      </c>
      <c r="H163" s="59">
        <f t="shared" si="5"/>
        <v>0</v>
      </c>
      <c r="I163" s="60">
        <v>0</v>
      </c>
    </row>
    <row r="164" spans="1:9" x14ac:dyDescent="0.2">
      <c r="A164" s="57">
        <v>151</v>
      </c>
      <c r="B164" s="58">
        <f>PRRAS!C174</f>
        <v>163</v>
      </c>
      <c r="C164" s="58">
        <f>PRRAS!D174</f>
        <v>179021</v>
      </c>
      <c r="D164" s="58">
        <f>PRRAS!E174</f>
        <v>180976</v>
      </c>
      <c r="E164" s="58">
        <v>0</v>
      </c>
      <c r="F164" s="58">
        <v>0</v>
      </c>
      <c r="G164" s="59">
        <f t="shared" si="4"/>
        <v>88178.599000000002</v>
      </c>
      <c r="H164" s="59">
        <f t="shared" si="5"/>
        <v>0</v>
      </c>
      <c r="I164" s="60">
        <v>0</v>
      </c>
    </row>
    <row r="165" spans="1:9" x14ac:dyDescent="0.2">
      <c r="A165" s="57">
        <v>151</v>
      </c>
      <c r="B165" s="58">
        <f>PRRAS!C175</f>
        <v>164</v>
      </c>
      <c r="C165" s="58">
        <f>PRRAS!D175</f>
        <v>1500</v>
      </c>
      <c r="D165" s="58">
        <f>PRRAS!E175</f>
        <v>4561</v>
      </c>
      <c r="E165" s="58">
        <v>0</v>
      </c>
      <c r="F165" s="58">
        <v>0</v>
      </c>
      <c r="G165" s="59">
        <f t="shared" si="4"/>
        <v>1742.008</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144012</v>
      </c>
      <c r="D167" s="58">
        <f>PRRAS!E177</f>
        <v>165091</v>
      </c>
      <c r="E167" s="58">
        <v>0</v>
      </c>
      <c r="F167" s="58">
        <v>0</v>
      </c>
      <c r="G167" s="59">
        <f t="shared" si="4"/>
        <v>78716.203999999998</v>
      </c>
      <c r="H167" s="59">
        <f t="shared" si="5"/>
        <v>0</v>
      </c>
      <c r="I167" s="60">
        <v>0</v>
      </c>
    </row>
    <row r="168" spans="1:9" x14ac:dyDescent="0.2">
      <c r="A168" s="57">
        <v>151</v>
      </c>
      <c r="B168" s="58">
        <f>PRRAS!C178</f>
        <v>167</v>
      </c>
      <c r="C168" s="58">
        <f>PRRAS!D178</f>
        <v>117361</v>
      </c>
      <c r="D168" s="58">
        <f>PRRAS!E178</f>
        <v>130245</v>
      </c>
      <c r="E168" s="58">
        <v>0</v>
      </c>
      <c r="F168" s="58">
        <v>0</v>
      </c>
      <c r="G168" s="59">
        <f t="shared" si="4"/>
        <v>63101.117000000006</v>
      </c>
      <c r="H168" s="59">
        <f t="shared" si="5"/>
        <v>0</v>
      </c>
      <c r="I168" s="60">
        <v>0</v>
      </c>
    </row>
    <row r="169" spans="1:9" x14ac:dyDescent="0.2">
      <c r="A169" s="57">
        <v>151</v>
      </c>
      <c r="B169" s="58">
        <f>PRRAS!C179</f>
        <v>168</v>
      </c>
      <c r="C169" s="58">
        <f>PRRAS!D179</f>
        <v>6569</v>
      </c>
      <c r="D169" s="58">
        <f>PRRAS!E179</f>
        <v>11722</v>
      </c>
      <c r="E169" s="58">
        <v>0</v>
      </c>
      <c r="F169" s="58">
        <v>0</v>
      </c>
      <c r="G169" s="59">
        <f t="shared" si="4"/>
        <v>5042.1840000000002</v>
      </c>
      <c r="H169" s="59">
        <f t="shared" si="5"/>
        <v>0</v>
      </c>
      <c r="I169" s="60">
        <v>0</v>
      </c>
    </row>
    <row r="170" spans="1:9" x14ac:dyDescent="0.2">
      <c r="A170" s="57">
        <v>151</v>
      </c>
      <c r="B170" s="58">
        <f>PRRAS!C180</f>
        <v>169</v>
      </c>
      <c r="C170" s="58">
        <f>PRRAS!D180</f>
        <v>0</v>
      </c>
      <c r="D170" s="58">
        <f>PRRAS!E180</f>
        <v>0</v>
      </c>
      <c r="E170" s="58">
        <v>0</v>
      </c>
      <c r="F170" s="58">
        <v>0</v>
      </c>
      <c r="G170" s="59">
        <f t="shared" si="4"/>
        <v>0</v>
      </c>
      <c r="H170" s="59">
        <f t="shared" si="5"/>
        <v>0</v>
      </c>
      <c r="I170" s="60">
        <v>0</v>
      </c>
    </row>
    <row r="171" spans="1:9" x14ac:dyDescent="0.2">
      <c r="A171" s="57">
        <v>151</v>
      </c>
      <c r="B171" s="58">
        <f>PRRAS!C181</f>
        <v>170</v>
      </c>
      <c r="C171" s="58">
        <f>PRRAS!D181</f>
        <v>13137</v>
      </c>
      <c r="D171" s="58">
        <f>PRRAS!E181</f>
        <v>20773</v>
      </c>
      <c r="E171" s="58">
        <v>0</v>
      </c>
      <c r="F171" s="58">
        <v>0</v>
      </c>
      <c r="G171" s="59">
        <f t="shared" si="4"/>
        <v>9296.11</v>
      </c>
      <c r="H171" s="59">
        <f t="shared" si="5"/>
        <v>0</v>
      </c>
      <c r="I171" s="60">
        <v>0</v>
      </c>
    </row>
    <row r="172" spans="1:9" x14ac:dyDescent="0.2">
      <c r="A172" s="57">
        <v>151</v>
      </c>
      <c r="B172" s="58">
        <f>PRRAS!C182</f>
        <v>171</v>
      </c>
      <c r="C172" s="58">
        <f>PRRAS!D182</f>
        <v>4094</v>
      </c>
      <c r="D172" s="58">
        <f>PRRAS!E182</f>
        <v>1882</v>
      </c>
      <c r="E172" s="58">
        <v>0</v>
      </c>
      <c r="F172" s="58">
        <v>0</v>
      </c>
      <c r="G172" s="59">
        <f t="shared" si="4"/>
        <v>1343.7180000000001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2851</v>
      </c>
      <c r="D174" s="58">
        <f>PRRAS!E184</f>
        <v>469</v>
      </c>
      <c r="E174" s="58">
        <v>0</v>
      </c>
      <c r="F174" s="58">
        <v>0</v>
      </c>
      <c r="G174" s="59">
        <f t="shared" si="4"/>
        <v>655.49699999999996</v>
      </c>
      <c r="H174" s="59">
        <f t="shared" si="5"/>
        <v>0</v>
      </c>
      <c r="I174" s="60">
        <v>0</v>
      </c>
    </row>
    <row r="175" spans="1:9" x14ac:dyDescent="0.2">
      <c r="A175" s="57">
        <v>151</v>
      </c>
      <c r="B175" s="58">
        <f>PRRAS!C185</f>
        <v>174</v>
      </c>
      <c r="C175" s="58">
        <f>PRRAS!D185</f>
        <v>405564</v>
      </c>
      <c r="D175" s="58">
        <f>PRRAS!E185</f>
        <v>226464</v>
      </c>
      <c r="E175" s="58">
        <v>0</v>
      </c>
      <c r="F175" s="58">
        <v>0</v>
      </c>
      <c r="G175" s="59">
        <f t="shared" si="4"/>
        <v>149377.60799999998</v>
      </c>
      <c r="H175" s="59">
        <f t="shared" si="5"/>
        <v>0</v>
      </c>
      <c r="I175" s="60">
        <v>0</v>
      </c>
    </row>
    <row r="176" spans="1:9" x14ac:dyDescent="0.2">
      <c r="A176" s="57">
        <v>151</v>
      </c>
      <c r="B176" s="58">
        <f>PRRAS!C186</f>
        <v>175</v>
      </c>
      <c r="C176" s="58">
        <f>PRRAS!D186</f>
        <v>30420</v>
      </c>
      <c r="D176" s="58">
        <f>PRRAS!E186</f>
        <v>28424</v>
      </c>
      <c r="E176" s="58">
        <v>0</v>
      </c>
      <c r="F176" s="58">
        <v>0</v>
      </c>
      <c r="G176" s="59">
        <f t="shared" si="4"/>
        <v>15271.9</v>
      </c>
      <c r="H176" s="59">
        <f t="shared" si="5"/>
        <v>0</v>
      </c>
      <c r="I176" s="60">
        <v>0</v>
      </c>
    </row>
    <row r="177" spans="1:9" x14ac:dyDescent="0.2">
      <c r="A177" s="57">
        <v>151</v>
      </c>
      <c r="B177" s="58">
        <f>PRRAS!C187</f>
        <v>176</v>
      </c>
      <c r="C177" s="58">
        <f>PRRAS!D187</f>
        <v>202157</v>
      </c>
      <c r="D177" s="58">
        <f>PRRAS!E187</f>
        <v>32180</v>
      </c>
      <c r="E177" s="58">
        <v>0</v>
      </c>
      <c r="F177" s="58">
        <v>0</v>
      </c>
      <c r="G177" s="59">
        <f t="shared" si="4"/>
        <v>46906.991999999998</v>
      </c>
      <c r="H177" s="59">
        <f t="shared" si="5"/>
        <v>0</v>
      </c>
      <c r="I177" s="60">
        <v>0</v>
      </c>
    </row>
    <row r="178" spans="1:9" x14ac:dyDescent="0.2">
      <c r="A178" s="57">
        <v>151</v>
      </c>
      <c r="B178" s="58">
        <f>PRRAS!C188</f>
        <v>177</v>
      </c>
      <c r="C178" s="58">
        <f>PRRAS!D188</f>
        <v>2512</v>
      </c>
      <c r="D178" s="58">
        <f>PRRAS!E188</f>
        <v>960</v>
      </c>
      <c r="E178" s="58">
        <v>0</v>
      </c>
      <c r="F178" s="58">
        <v>0</v>
      </c>
      <c r="G178" s="59">
        <f t="shared" si="4"/>
        <v>784.46399999999994</v>
      </c>
      <c r="H178" s="59">
        <f t="shared" si="5"/>
        <v>0</v>
      </c>
      <c r="I178" s="60">
        <v>0</v>
      </c>
    </row>
    <row r="179" spans="1:9" x14ac:dyDescent="0.2">
      <c r="A179" s="57">
        <v>151</v>
      </c>
      <c r="B179" s="58">
        <f>PRRAS!C189</f>
        <v>178</v>
      </c>
      <c r="C179" s="58">
        <f>PRRAS!D189</f>
        <v>40878</v>
      </c>
      <c r="D179" s="58">
        <f>PRRAS!E189</f>
        <v>42764</v>
      </c>
      <c r="E179" s="58">
        <v>0</v>
      </c>
      <c r="F179" s="58">
        <v>0</v>
      </c>
      <c r="G179" s="59">
        <f t="shared" si="4"/>
        <v>22500.268</v>
      </c>
      <c r="H179" s="59">
        <f t="shared" si="5"/>
        <v>0</v>
      </c>
      <c r="I179" s="60">
        <v>0</v>
      </c>
    </row>
    <row r="180" spans="1:9" x14ac:dyDescent="0.2">
      <c r="A180" s="57">
        <v>151</v>
      </c>
      <c r="B180" s="58">
        <f>PRRAS!C190</f>
        <v>179</v>
      </c>
      <c r="C180" s="58">
        <f>PRRAS!D190</f>
        <v>21505</v>
      </c>
      <c r="D180" s="58">
        <f>PRRAS!E190</f>
        <v>38631</v>
      </c>
      <c r="E180" s="58">
        <v>0</v>
      </c>
      <c r="F180" s="58">
        <v>0</v>
      </c>
      <c r="G180" s="59">
        <f t="shared" si="4"/>
        <v>17679.292999999998</v>
      </c>
      <c r="H180" s="59">
        <f t="shared" si="5"/>
        <v>0</v>
      </c>
      <c r="I180" s="60">
        <v>0</v>
      </c>
    </row>
    <row r="181" spans="1:9" x14ac:dyDescent="0.2">
      <c r="A181" s="57">
        <v>151</v>
      </c>
      <c r="B181" s="58">
        <f>PRRAS!C191</f>
        <v>180</v>
      </c>
      <c r="C181" s="58">
        <f>PRRAS!D191</f>
        <v>11320</v>
      </c>
      <c r="D181" s="58">
        <f>PRRAS!E191</f>
        <v>8500</v>
      </c>
      <c r="E181" s="58">
        <v>0</v>
      </c>
      <c r="F181" s="58">
        <v>0</v>
      </c>
      <c r="G181" s="59">
        <f t="shared" si="4"/>
        <v>5097.5999999999995</v>
      </c>
      <c r="H181" s="59">
        <f t="shared" si="5"/>
        <v>0</v>
      </c>
      <c r="I181" s="60">
        <v>0</v>
      </c>
    </row>
    <row r="182" spans="1:9" x14ac:dyDescent="0.2">
      <c r="A182" s="57">
        <v>151</v>
      </c>
      <c r="B182" s="58">
        <f>PRRAS!C192</f>
        <v>181</v>
      </c>
      <c r="C182" s="58">
        <f>PRRAS!D192</f>
        <v>43753</v>
      </c>
      <c r="D182" s="58">
        <f>PRRAS!E192</f>
        <v>51429</v>
      </c>
      <c r="E182" s="58">
        <v>0</v>
      </c>
      <c r="F182" s="58">
        <v>0</v>
      </c>
      <c r="G182" s="59">
        <f t="shared" si="4"/>
        <v>26536.591</v>
      </c>
      <c r="H182" s="59">
        <f t="shared" si="5"/>
        <v>0</v>
      </c>
      <c r="I182" s="60">
        <v>0</v>
      </c>
    </row>
    <row r="183" spans="1:9" x14ac:dyDescent="0.2">
      <c r="A183" s="57">
        <v>151</v>
      </c>
      <c r="B183" s="58">
        <f>PRRAS!C193</f>
        <v>182</v>
      </c>
      <c r="C183" s="58">
        <f>PRRAS!D193</f>
        <v>45154</v>
      </c>
      <c r="D183" s="58">
        <f>PRRAS!E193</f>
        <v>18183</v>
      </c>
      <c r="E183" s="58">
        <v>0</v>
      </c>
      <c r="F183" s="58">
        <v>0</v>
      </c>
      <c r="G183" s="59">
        <f t="shared" si="4"/>
        <v>14836.64</v>
      </c>
      <c r="H183" s="59">
        <f t="shared" si="5"/>
        <v>0</v>
      </c>
      <c r="I183" s="60">
        <v>0</v>
      </c>
    </row>
    <row r="184" spans="1:9" x14ac:dyDescent="0.2">
      <c r="A184" s="57">
        <v>151</v>
      </c>
      <c r="B184" s="58">
        <f>PRRAS!C194</f>
        <v>183</v>
      </c>
      <c r="C184" s="58">
        <f>PRRAS!D194</f>
        <v>7865</v>
      </c>
      <c r="D184" s="58">
        <f>PRRAS!E194</f>
        <v>5393</v>
      </c>
      <c r="E184" s="58">
        <v>0</v>
      </c>
      <c r="F184" s="58">
        <v>0</v>
      </c>
      <c r="G184" s="59">
        <f t="shared" si="4"/>
        <v>3413.1329999999998</v>
      </c>
      <c r="H184" s="59">
        <f t="shared" si="5"/>
        <v>0</v>
      </c>
      <c r="I184" s="60">
        <v>0</v>
      </c>
    </row>
    <row r="185" spans="1:9" x14ac:dyDescent="0.2">
      <c r="A185" s="57">
        <v>151</v>
      </c>
      <c r="B185" s="58">
        <f>PRRAS!C195</f>
        <v>184</v>
      </c>
      <c r="C185" s="58">
        <f>PRRAS!D195</f>
        <v>721</v>
      </c>
      <c r="D185" s="58">
        <f>PRRAS!E195</f>
        <v>3164</v>
      </c>
      <c r="E185" s="58">
        <v>0</v>
      </c>
      <c r="F185" s="58">
        <v>0</v>
      </c>
      <c r="G185" s="59">
        <f t="shared" si="4"/>
        <v>1297.0160000000001</v>
      </c>
      <c r="H185" s="59">
        <f t="shared" si="5"/>
        <v>0</v>
      </c>
      <c r="I185" s="60">
        <v>0</v>
      </c>
    </row>
    <row r="186" spans="1:9" x14ac:dyDescent="0.2">
      <c r="A186" s="57">
        <v>151</v>
      </c>
      <c r="B186" s="58">
        <f>PRRAS!C196</f>
        <v>185</v>
      </c>
      <c r="C186" s="58">
        <f>PRRAS!D196</f>
        <v>109260</v>
      </c>
      <c r="D186" s="58">
        <f>PRRAS!E196</f>
        <v>147691</v>
      </c>
      <c r="E186" s="58">
        <v>0</v>
      </c>
      <c r="F186" s="58">
        <v>0</v>
      </c>
      <c r="G186" s="59">
        <f t="shared" si="4"/>
        <v>74858.77</v>
      </c>
      <c r="H186" s="59">
        <f t="shared" si="5"/>
        <v>0</v>
      </c>
      <c r="I186" s="60">
        <v>0</v>
      </c>
    </row>
    <row r="187" spans="1:9" x14ac:dyDescent="0.2">
      <c r="A187" s="57">
        <v>151</v>
      </c>
      <c r="B187" s="58">
        <f>PRRAS!C197</f>
        <v>186</v>
      </c>
      <c r="C187" s="58">
        <f>PRRAS!D197</f>
        <v>60046</v>
      </c>
      <c r="D187" s="58">
        <f>PRRAS!E197</f>
        <v>79360</v>
      </c>
      <c r="E187" s="58">
        <v>0</v>
      </c>
      <c r="F187" s="58">
        <v>0</v>
      </c>
      <c r="G187" s="59">
        <f t="shared" si="4"/>
        <v>40690.476000000002</v>
      </c>
      <c r="H187" s="59">
        <f t="shared" si="5"/>
        <v>0</v>
      </c>
      <c r="I187" s="60">
        <v>0</v>
      </c>
    </row>
    <row r="188" spans="1:9" x14ac:dyDescent="0.2">
      <c r="A188" s="57">
        <v>151</v>
      </c>
      <c r="B188" s="58">
        <f>PRRAS!C198</f>
        <v>187</v>
      </c>
      <c r="C188" s="58">
        <f>PRRAS!D198</f>
        <v>11898</v>
      </c>
      <c r="D188" s="58">
        <f>PRRAS!E198</f>
        <v>14156</v>
      </c>
      <c r="E188" s="58">
        <v>0</v>
      </c>
      <c r="F188" s="58">
        <v>0</v>
      </c>
      <c r="G188" s="59">
        <f t="shared" si="4"/>
        <v>7519.27</v>
      </c>
      <c r="H188" s="59">
        <f t="shared" si="5"/>
        <v>0</v>
      </c>
      <c r="I188" s="60">
        <v>0</v>
      </c>
    </row>
    <row r="189" spans="1:9" x14ac:dyDescent="0.2">
      <c r="A189" s="57">
        <v>151</v>
      </c>
      <c r="B189" s="58">
        <f>PRRAS!C199</f>
        <v>188</v>
      </c>
      <c r="C189" s="58">
        <f>PRRAS!D199</f>
        <v>22015</v>
      </c>
      <c r="D189" s="58">
        <f>PRRAS!E199</f>
        <v>14303</v>
      </c>
      <c r="E189" s="58">
        <v>0</v>
      </c>
      <c r="F189" s="58">
        <v>0</v>
      </c>
      <c r="G189" s="59">
        <f t="shared" si="4"/>
        <v>9516.7479999999996</v>
      </c>
      <c r="H189" s="59">
        <f t="shared" si="5"/>
        <v>0</v>
      </c>
      <c r="I189" s="60">
        <v>0</v>
      </c>
    </row>
    <row r="190" spans="1:9" x14ac:dyDescent="0.2">
      <c r="A190" s="57">
        <v>151</v>
      </c>
      <c r="B190" s="58">
        <f>PRRAS!C200</f>
        <v>189</v>
      </c>
      <c r="C190" s="58">
        <f>PRRAS!D200</f>
        <v>850</v>
      </c>
      <c r="D190" s="58">
        <f>PRRAS!E200</f>
        <v>750</v>
      </c>
      <c r="E190" s="58">
        <v>0</v>
      </c>
      <c r="F190" s="58">
        <v>0</v>
      </c>
      <c r="G190" s="59">
        <f t="shared" si="4"/>
        <v>444.15</v>
      </c>
      <c r="H190" s="59">
        <f t="shared" si="5"/>
        <v>0</v>
      </c>
      <c r="I190" s="60">
        <v>0</v>
      </c>
    </row>
    <row r="191" spans="1:9" x14ac:dyDescent="0.2">
      <c r="A191" s="57">
        <v>151</v>
      </c>
      <c r="B191" s="58">
        <f>PRRAS!C201</f>
        <v>190</v>
      </c>
      <c r="C191" s="58">
        <f>PRRAS!D201</f>
        <v>338</v>
      </c>
      <c r="D191" s="58">
        <f>PRRAS!E201</f>
        <v>0</v>
      </c>
      <c r="E191" s="58">
        <v>0</v>
      </c>
      <c r="F191" s="58">
        <v>0</v>
      </c>
      <c r="G191" s="59">
        <f t="shared" si="4"/>
        <v>64.22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14113</v>
      </c>
      <c r="D193" s="58">
        <f>PRRAS!E203</f>
        <v>39122</v>
      </c>
      <c r="E193" s="58">
        <v>0</v>
      </c>
      <c r="F193" s="58">
        <v>0</v>
      </c>
      <c r="G193" s="59">
        <f t="shared" si="4"/>
        <v>17732.544000000002</v>
      </c>
      <c r="H193" s="59">
        <f t="shared" si="5"/>
        <v>0</v>
      </c>
      <c r="I193" s="60">
        <v>0</v>
      </c>
    </row>
    <row r="194" spans="1:9" x14ac:dyDescent="0.2">
      <c r="A194" s="57">
        <v>151</v>
      </c>
      <c r="B194" s="58">
        <f>PRRAS!C204</f>
        <v>193</v>
      </c>
      <c r="C194" s="58">
        <f>PRRAS!D204</f>
        <v>6801</v>
      </c>
      <c r="D194" s="58">
        <f>PRRAS!E204</f>
        <v>9509</v>
      </c>
      <c r="E194" s="58">
        <v>0</v>
      </c>
      <c r="F194" s="58">
        <v>0</v>
      </c>
      <c r="G194" s="59">
        <f t="shared" ref="G194:G257" si="6">(B194/1000)*(C194*1+D194*2)</f>
        <v>4983.067</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6801</v>
      </c>
      <c r="D208" s="58">
        <f>PRRAS!E218</f>
        <v>9509</v>
      </c>
      <c r="E208" s="58">
        <v>0</v>
      </c>
      <c r="F208" s="58">
        <v>0</v>
      </c>
      <c r="G208" s="59">
        <f t="shared" si="6"/>
        <v>5344.5329999999994</v>
      </c>
      <c r="H208" s="59">
        <f t="shared" si="7"/>
        <v>0</v>
      </c>
      <c r="I208" s="60">
        <v>0</v>
      </c>
    </row>
    <row r="209" spans="1:9" x14ac:dyDescent="0.2">
      <c r="A209" s="57">
        <v>151</v>
      </c>
      <c r="B209" s="58">
        <f>PRRAS!C219</f>
        <v>208</v>
      </c>
      <c r="C209" s="58">
        <f>PRRAS!D219</f>
        <v>6801</v>
      </c>
      <c r="D209" s="58">
        <f>PRRAS!E219</f>
        <v>8898</v>
      </c>
      <c r="E209" s="58">
        <v>0</v>
      </c>
      <c r="F209" s="58">
        <v>0</v>
      </c>
      <c r="G209" s="59">
        <f t="shared" si="6"/>
        <v>5116.1759999999995</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611</v>
      </c>
      <c r="E211" s="58">
        <v>0</v>
      </c>
      <c r="F211" s="58">
        <v>0</v>
      </c>
      <c r="G211" s="59">
        <f t="shared" si="6"/>
        <v>256.62</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474405</v>
      </c>
      <c r="D247" s="58">
        <f>PRRAS!E257</f>
        <v>188732</v>
      </c>
      <c r="E247" s="58">
        <v>0</v>
      </c>
      <c r="F247" s="58">
        <v>0</v>
      </c>
      <c r="G247" s="59">
        <f t="shared" si="6"/>
        <v>209559.774</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474405</v>
      </c>
      <c r="D254" s="58">
        <f>PRRAS!E264</f>
        <v>188732</v>
      </c>
      <c r="E254" s="58">
        <v>0</v>
      </c>
      <c r="F254" s="58">
        <v>0</v>
      </c>
      <c r="G254" s="59">
        <f t="shared" si="6"/>
        <v>215522.85699999999</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474405</v>
      </c>
      <c r="D256" s="58">
        <f>PRRAS!E266</f>
        <v>188732</v>
      </c>
      <c r="E256" s="58">
        <v>0</v>
      </c>
      <c r="F256" s="58">
        <v>0</v>
      </c>
      <c r="G256" s="59">
        <f t="shared" si="6"/>
        <v>217226.595</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14235</v>
      </c>
      <c r="D258" s="58">
        <f>PRRAS!E268</f>
        <v>3620</v>
      </c>
      <c r="E258" s="58">
        <v>0</v>
      </c>
      <c r="F258" s="58">
        <v>0</v>
      </c>
      <c r="G258" s="59">
        <f t="shared" ref="G258:G321" si="8">(B258/1000)*(C258*1+D258*2)</f>
        <v>5519.0749999999998</v>
      </c>
      <c r="H258" s="59">
        <f t="shared" ref="H258:H321" si="9">ABS(C258-ROUND(C258,0))+ABS(D258-ROUND(D258,0))</f>
        <v>0</v>
      </c>
      <c r="I258" s="60">
        <v>0</v>
      </c>
    </row>
    <row r="259" spans="1:9" x14ac:dyDescent="0.2">
      <c r="A259" s="57">
        <v>151</v>
      </c>
      <c r="B259" s="58">
        <f>PRRAS!C269</f>
        <v>258</v>
      </c>
      <c r="C259" s="58">
        <f>PRRAS!D269</f>
        <v>14235</v>
      </c>
      <c r="D259" s="58">
        <f>PRRAS!E269</f>
        <v>3620</v>
      </c>
      <c r="E259" s="58">
        <v>0</v>
      </c>
      <c r="F259" s="58">
        <v>0</v>
      </c>
      <c r="G259" s="59">
        <f t="shared" si="8"/>
        <v>5540.55</v>
      </c>
      <c r="H259" s="59">
        <f t="shared" si="9"/>
        <v>0</v>
      </c>
      <c r="I259" s="60">
        <v>0</v>
      </c>
    </row>
    <row r="260" spans="1:9" x14ac:dyDescent="0.2">
      <c r="A260" s="57">
        <v>151</v>
      </c>
      <c r="B260" s="58">
        <f>PRRAS!C270</f>
        <v>259</v>
      </c>
      <c r="C260" s="58">
        <f>PRRAS!D270</f>
        <v>14235</v>
      </c>
      <c r="D260" s="58">
        <f>PRRAS!E270</f>
        <v>3620</v>
      </c>
      <c r="E260" s="58">
        <v>0</v>
      </c>
      <c r="F260" s="58">
        <v>0</v>
      </c>
      <c r="G260" s="59">
        <f t="shared" si="8"/>
        <v>5562.0250000000005</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7431706</v>
      </c>
      <c r="D282" s="58">
        <f>PRRAS!E292</f>
        <v>7131155</v>
      </c>
      <c r="E282" s="58">
        <v>0</v>
      </c>
      <c r="F282" s="58">
        <v>0</v>
      </c>
      <c r="G282" s="59">
        <f t="shared" si="8"/>
        <v>6096018.4960000003</v>
      </c>
      <c r="H282" s="59">
        <f t="shared" si="9"/>
        <v>0</v>
      </c>
      <c r="I282" s="60">
        <v>0</v>
      </c>
    </row>
    <row r="283" spans="1:9" x14ac:dyDescent="0.2">
      <c r="A283" s="57">
        <v>151</v>
      </c>
      <c r="B283" s="58">
        <f>PRRAS!C293</f>
        <v>282</v>
      </c>
      <c r="C283" s="58">
        <f>PRRAS!D293</f>
        <v>24341</v>
      </c>
      <c r="D283" s="58">
        <f>PRRAS!E293</f>
        <v>37061</v>
      </c>
      <c r="E283" s="58">
        <v>0</v>
      </c>
      <c r="F283" s="58">
        <v>0</v>
      </c>
      <c r="G283" s="59">
        <f t="shared" si="8"/>
        <v>27766.565999999999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27212</v>
      </c>
      <c r="D286" s="58">
        <f>PRRAS!E296</f>
        <v>45065</v>
      </c>
      <c r="E286" s="58">
        <v>0</v>
      </c>
      <c r="F286" s="58">
        <v>0</v>
      </c>
      <c r="G286" s="59">
        <f t="shared" si="8"/>
        <v>33442.469999999994</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42194</v>
      </c>
      <c r="D342" s="58">
        <f>PRRAS!E353</f>
        <v>20637</v>
      </c>
      <c r="E342" s="58">
        <v>0</v>
      </c>
      <c r="F342" s="58">
        <v>0</v>
      </c>
      <c r="G342" s="59">
        <f t="shared" si="10"/>
        <v>28462.588000000003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42194</v>
      </c>
      <c r="D355" s="58">
        <f>PRRAS!E366</f>
        <v>20637</v>
      </c>
      <c r="E355" s="58">
        <v>0</v>
      </c>
      <c r="F355" s="58">
        <v>0</v>
      </c>
      <c r="G355" s="59">
        <f t="shared" si="10"/>
        <v>29547.671999999999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29298</v>
      </c>
      <c r="D361" s="58">
        <f>PRRAS!E372</f>
        <v>100</v>
      </c>
      <c r="E361" s="58">
        <v>0</v>
      </c>
      <c r="F361" s="58">
        <v>0</v>
      </c>
      <c r="G361" s="59">
        <f t="shared" si="10"/>
        <v>10619.279999999999</v>
      </c>
      <c r="H361" s="59">
        <f t="shared" si="11"/>
        <v>0</v>
      </c>
      <c r="I361" s="60">
        <v>0</v>
      </c>
    </row>
    <row r="362" spans="1:9" x14ac:dyDescent="0.2">
      <c r="A362" s="57">
        <v>151</v>
      </c>
      <c r="B362" s="58">
        <f>PRRAS!C373</f>
        <v>361</v>
      </c>
      <c r="C362" s="58">
        <f>PRRAS!D373</f>
        <v>26799</v>
      </c>
      <c r="D362" s="58">
        <f>PRRAS!E373</f>
        <v>100</v>
      </c>
      <c r="E362" s="58">
        <v>0</v>
      </c>
      <c r="F362" s="58">
        <v>0</v>
      </c>
      <c r="G362" s="59">
        <f t="shared" si="10"/>
        <v>9746.6389999999992</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2499</v>
      </c>
      <c r="D368" s="58">
        <f>PRRAS!E379</f>
        <v>0</v>
      </c>
      <c r="E368" s="58">
        <v>0</v>
      </c>
      <c r="F368" s="58">
        <v>0</v>
      </c>
      <c r="G368" s="59">
        <f t="shared" si="10"/>
        <v>917.13300000000004</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12896</v>
      </c>
      <c r="D375" s="58">
        <f>PRRAS!E386</f>
        <v>20537</v>
      </c>
      <c r="E375" s="58">
        <v>0</v>
      </c>
      <c r="F375" s="58">
        <v>0</v>
      </c>
      <c r="G375" s="59">
        <f t="shared" si="10"/>
        <v>20184.78</v>
      </c>
      <c r="H375" s="59">
        <f t="shared" si="11"/>
        <v>0</v>
      </c>
      <c r="I375" s="60">
        <v>0</v>
      </c>
    </row>
    <row r="376" spans="1:9" x14ac:dyDescent="0.2">
      <c r="A376" s="57">
        <v>151</v>
      </c>
      <c r="B376" s="58">
        <f>PRRAS!C387</f>
        <v>375</v>
      </c>
      <c r="C376" s="58">
        <f>PRRAS!D387</f>
        <v>12896</v>
      </c>
      <c r="D376" s="58">
        <f>PRRAS!E387</f>
        <v>20537</v>
      </c>
      <c r="E376" s="58">
        <v>0</v>
      </c>
      <c r="F376" s="58">
        <v>0</v>
      </c>
      <c r="G376" s="59">
        <f t="shared" si="10"/>
        <v>20238.75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42194</v>
      </c>
      <c r="D400" s="58">
        <f>PRRAS!E411</f>
        <v>20637</v>
      </c>
      <c r="E400" s="58">
        <v>0</v>
      </c>
      <c r="F400" s="58">
        <v>0</v>
      </c>
      <c r="G400" s="59">
        <f t="shared" si="12"/>
        <v>33303.732000000004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7456047</v>
      </c>
      <c r="D404" s="58">
        <f>PRRAS!E415</f>
        <v>7168216</v>
      </c>
      <c r="E404" s="58">
        <v>0</v>
      </c>
      <c r="F404" s="58">
        <v>0</v>
      </c>
      <c r="G404" s="59">
        <f t="shared" si="12"/>
        <v>8782369.0370000005</v>
      </c>
      <c r="H404" s="59">
        <f t="shared" si="13"/>
        <v>0</v>
      </c>
      <c r="I404" s="60">
        <v>0</v>
      </c>
    </row>
    <row r="405" spans="1:9" x14ac:dyDescent="0.2">
      <c r="A405" s="57">
        <v>151</v>
      </c>
      <c r="B405" s="58">
        <f>PRRAS!C416</f>
        <v>404</v>
      </c>
      <c r="C405" s="58">
        <f>PRRAS!D416</f>
        <v>7473900</v>
      </c>
      <c r="D405" s="58">
        <f>PRRAS!E416</f>
        <v>7151792</v>
      </c>
      <c r="E405" s="58">
        <v>0</v>
      </c>
      <c r="F405" s="58">
        <v>0</v>
      </c>
      <c r="G405" s="59">
        <f t="shared" si="12"/>
        <v>8798103.5360000003</v>
      </c>
      <c r="H405" s="59">
        <f t="shared" si="13"/>
        <v>0</v>
      </c>
      <c r="I405" s="60">
        <v>0</v>
      </c>
    </row>
    <row r="406" spans="1:9" x14ac:dyDescent="0.2">
      <c r="A406" s="57">
        <v>151</v>
      </c>
      <c r="B406" s="58">
        <f>PRRAS!C417</f>
        <v>405</v>
      </c>
      <c r="C406" s="58">
        <f>PRRAS!D417</f>
        <v>0</v>
      </c>
      <c r="D406" s="58">
        <f>PRRAS!E417</f>
        <v>16424</v>
      </c>
      <c r="E406" s="58">
        <v>0</v>
      </c>
      <c r="F406" s="58">
        <v>0</v>
      </c>
      <c r="G406" s="59">
        <f t="shared" si="12"/>
        <v>13303.44</v>
      </c>
      <c r="H406" s="59">
        <f t="shared" si="13"/>
        <v>0</v>
      </c>
      <c r="I406" s="60">
        <v>0</v>
      </c>
    </row>
    <row r="407" spans="1:9" x14ac:dyDescent="0.2">
      <c r="A407" s="57">
        <v>151</v>
      </c>
      <c r="B407" s="58">
        <f>PRRAS!C418</f>
        <v>406</v>
      </c>
      <c r="C407" s="58">
        <f>PRRAS!D418</f>
        <v>17853</v>
      </c>
      <c r="D407" s="58">
        <f>PRRAS!E418</f>
        <v>0</v>
      </c>
      <c r="E407" s="58">
        <v>0</v>
      </c>
      <c r="F407" s="58">
        <v>0</v>
      </c>
      <c r="G407" s="59">
        <f t="shared" si="12"/>
        <v>7248.3180000000002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27212</v>
      </c>
      <c r="D409" s="58">
        <f>PRRAS!E420</f>
        <v>45065</v>
      </c>
      <c r="E409" s="58">
        <v>0</v>
      </c>
      <c r="F409" s="58">
        <v>0</v>
      </c>
      <c r="G409" s="59">
        <f t="shared" si="12"/>
        <v>47875.536</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7456047</v>
      </c>
      <c r="D630" s="58">
        <f>PRRAS!E642</f>
        <v>7168216</v>
      </c>
      <c r="E630" s="58">
        <v>0</v>
      </c>
      <c r="F630" s="58">
        <v>0</v>
      </c>
      <c r="G630" s="59">
        <f t="shared" si="18"/>
        <v>13707469.290999999</v>
      </c>
      <c r="H630" s="59">
        <f t="shared" si="19"/>
        <v>0</v>
      </c>
      <c r="I630" s="60">
        <v>0</v>
      </c>
    </row>
    <row r="631" spans="1:9" x14ac:dyDescent="0.2">
      <c r="A631" s="57">
        <v>151</v>
      </c>
      <c r="B631" s="58">
        <f>PRRAS!C643</f>
        <v>630</v>
      </c>
      <c r="C631" s="58">
        <f>PRRAS!D643</f>
        <v>7473900</v>
      </c>
      <c r="D631" s="58">
        <f>PRRAS!E643</f>
        <v>7151792</v>
      </c>
      <c r="E631" s="58">
        <v>0</v>
      </c>
      <c r="F631" s="58">
        <v>0</v>
      </c>
      <c r="G631" s="59">
        <f t="shared" si="18"/>
        <v>13719814.92</v>
      </c>
      <c r="H631" s="59">
        <f t="shared" si="19"/>
        <v>0</v>
      </c>
      <c r="I631" s="60">
        <v>0</v>
      </c>
    </row>
    <row r="632" spans="1:9" x14ac:dyDescent="0.2">
      <c r="A632" s="57">
        <v>151</v>
      </c>
      <c r="B632" s="58">
        <f>PRRAS!C644</f>
        <v>631</v>
      </c>
      <c r="C632" s="58">
        <f>PRRAS!D644</f>
        <v>0</v>
      </c>
      <c r="D632" s="58">
        <f>PRRAS!E644</f>
        <v>16424</v>
      </c>
      <c r="E632" s="58">
        <v>0</v>
      </c>
      <c r="F632" s="58">
        <v>0</v>
      </c>
      <c r="G632" s="59">
        <f t="shared" si="18"/>
        <v>20727.088</v>
      </c>
      <c r="H632" s="59">
        <f t="shared" si="19"/>
        <v>0</v>
      </c>
      <c r="I632" s="60">
        <v>0</v>
      </c>
    </row>
    <row r="633" spans="1:9" x14ac:dyDescent="0.2">
      <c r="A633" s="57">
        <v>151</v>
      </c>
      <c r="B633" s="58">
        <f>PRRAS!C645</f>
        <v>632</v>
      </c>
      <c r="C633" s="58">
        <f>PRRAS!D645</f>
        <v>17853</v>
      </c>
      <c r="D633" s="58">
        <f>PRRAS!E645</f>
        <v>0</v>
      </c>
      <c r="E633" s="58">
        <v>0</v>
      </c>
      <c r="F633" s="58">
        <v>0</v>
      </c>
      <c r="G633" s="59">
        <f t="shared" si="18"/>
        <v>11283.096</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27212</v>
      </c>
      <c r="D635" s="58">
        <f>PRRAS!E647</f>
        <v>45065</v>
      </c>
      <c r="E635" s="58">
        <v>0</v>
      </c>
      <c r="F635" s="58">
        <v>0</v>
      </c>
      <c r="G635" s="59">
        <f t="shared" si="18"/>
        <v>74394.827999999994</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45065</v>
      </c>
      <c r="D637" s="58">
        <f>PRRAS!E649</f>
        <v>28641</v>
      </c>
      <c r="E637" s="58">
        <v>0</v>
      </c>
      <c r="F637" s="58">
        <v>0</v>
      </c>
      <c r="G637" s="59">
        <f t="shared" si="18"/>
        <v>65092.692000000003</v>
      </c>
      <c r="H637" s="59">
        <f t="shared" si="19"/>
        <v>0</v>
      </c>
      <c r="I637" s="60">
        <v>0</v>
      </c>
    </row>
    <row r="638" spans="1:9" x14ac:dyDescent="0.2">
      <c r="A638" s="57">
        <v>151</v>
      </c>
      <c r="B638" s="58">
        <f>PRRAS!C650</f>
        <v>637</v>
      </c>
      <c r="C638" s="58">
        <f>PRRAS!D650</f>
        <v>496226</v>
      </c>
      <c r="D638" s="58">
        <f>PRRAS!E650</f>
        <v>487181</v>
      </c>
      <c r="E638" s="58">
        <v>0</v>
      </c>
      <c r="F638" s="58">
        <v>0</v>
      </c>
      <c r="G638" s="59">
        <f t="shared" si="18"/>
        <v>936764.55599999998</v>
      </c>
      <c r="H638" s="59">
        <f t="shared" si="19"/>
        <v>0</v>
      </c>
      <c r="I638" s="60">
        <v>0</v>
      </c>
    </row>
    <row r="639" spans="1:9" x14ac:dyDescent="0.2">
      <c r="A639" s="57">
        <v>151</v>
      </c>
      <c r="B639" s="58">
        <f>PRRAS!C652</f>
        <v>638</v>
      </c>
      <c r="C639" s="58">
        <f>PRRAS!D652</f>
        <v>175681</v>
      </c>
      <c r="D639" s="58">
        <f>PRRAS!E652</f>
        <v>99940</v>
      </c>
      <c r="E639" s="58">
        <v>0</v>
      </c>
      <c r="F639" s="58">
        <v>0</v>
      </c>
      <c r="G639" s="59">
        <f t="shared" si="18"/>
        <v>239607.91800000001</v>
      </c>
      <c r="H639" s="59">
        <f t="shared" si="19"/>
        <v>0</v>
      </c>
      <c r="I639" s="60">
        <v>0</v>
      </c>
    </row>
    <row r="640" spans="1:9" x14ac:dyDescent="0.2">
      <c r="A640" s="57">
        <v>151</v>
      </c>
      <c r="B640" s="58">
        <f>PRRAS!C653</f>
        <v>639</v>
      </c>
      <c r="C640" s="58">
        <f>PRRAS!D653</f>
        <v>6651824</v>
      </c>
      <c r="D640" s="58">
        <f>PRRAS!E653</f>
        <v>6789624</v>
      </c>
      <c r="E640" s="58">
        <v>0</v>
      </c>
      <c r="F640" s="58">
        <v>0</v>
      </c>
      <c r="G640" s="59">
        <f t="shared" si="18"/>
        <v>12927655.007999999</v>
      </c>
      <c r="H640" s="59">
        <f t="shared" si="19"/>
        <v>0</v>
      </c>
      <c r="I640" s="60">
        <v>0</v>
      </c>
    </row>
    <row r="641" spans="1:9" x14ac:dyDescent="0.2">
      <c r="A641" s="57">
        <v>151</v>
      </c>
      <c r="B641" s="58">
        <f>PRRAS!C654</f>
        <v>640</v>
      </c>
      <c r="C641" s="58">
        <f>PRRAS!D654</f>
        <v>6727565</v>
      </c>
      <c r="D641" s="58">
        <f>PRRAS!E654</f>
        <v>6818956</v>
      </c>
      <c r="E641" s="58">
        <v>0</v>
      </c>
      <c r="F641" s="58">
        <v>0</v>
      </c>
      <c r="G641" s="59">
        <f t="shared" si="18"/>
        <v>13033905.280000001</v>
      </c>
      <c r="H641" s="59">
        <f t="shared" si="19"/>
        <v>0</v>
      </c>
      <c r="I641" s="60">
        <v>0</v>
      </c>
    </row>
    <row r="642" spans="1:9" x14ac:dyDescent="0.2">
      <c r="A642" s="57">
        <v>151</v>
      </c>
      <c r="B642" s="58">
        <f>PRRAS!C655</f>
        <v>641</v>
      </c>
      <c r="C642" s="58">
        <f>PRRAS!D655</f>
        <v>99940</v>
      </c>
      <c r="D642" s="58">
        <f>PRRAS!E655</f>
        <v>70608</v>
      </c>
      <c r="E642" s="58">
        <v>0</v>
      </c>
      <c r="F642" s="58">
        <v>0</v>
      </c>
      <c r="G642" s="59">
        <f t="shared" ref="G642:G705" si="20">(B642/1000)*(C642*1+D642*2)</f>
        <v>154580.99600000001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56</v>
      </c>
      <c r="D644" s="58">
        <f>PRRAS!E657</f>
        <v>54</v>
      </c>
      <c r="E644" s="58">
        <v>0</v>
      </c>
      <c r="F644" s="58">
        <v>0</v>
      </c>
      <c r="G644" s="59">
        <f t="shared" si="20"/>
        <v>105.452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44</v>
      </c>
      <c r="D646" s="58">
        <f>PRRAS!E659</f>
        <v>43</v>
      </c>
      <c r="E646" s="58">
        <v>0</v>
      </c>
      <c r="F646" s="58">
        <v>0</v>
      </c>
      <c r="G646" s="59">
        <f t="shared" si="20"/>
        <v>83.850000000000009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7058</v>
      </c>
      <c r="D661" s="58">
        <f>PRRAS!E674</f>
        <v>0</v>
      </c>
      <c r="E661" s="58">
        <v>0</v>
      </c>
      <c r="F661" s="58">
        <v>0</v>
      </c>
      <c r="G661" s="59">
        <f t="shared" si="20"/>
        <v>4658.2800000000007</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5926521</v>
      </c>
      <c r="D666" s="58">
        <f>PRRAS!E679</f>
        <v>6025437</v>
      </c>
      <c r="E666" s="58">
        <v>0</v>
      </c>
      <c r="F666" s="58">
        <v>0</v>
      </c>
      <c r="G666" s="59">
        <f t="shared" si="20"/>
        <v>11954967.675000001</v>
      </c>
      <c r="H666" s="59">
        <f t="shared" si="21"/>
        <v>0</v>
      </c>
      <c r="I666" s="60">
        <v>0</v>
      </c>
    </row>
    <row r="667" spans="1:9" x14ac:dyDescent="0.2">
      <c r="A667" s="57">
        <v>151</v>
      </c>
      <c r="B667" s="58">
        <f>PRRAS!C680</f>
        <v>666</v>
      </c>
      <c r="C667" s="58">
        <f>PRRAS!D680</f>
        <v>0</v>
      </c>
      <c r="D667" s="58">
        <f>PRRAS!E680</f>
        <v>30000</v>
      </c>
      <c r="E667" s="58">
        <v>0</v>
      </c>
      <c r="F667" s="58">
        <v>0</v>
      </c>
      <c r="G667" s="59">
        <f t="shared" si="20"/>
        <v>39960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76365</v>
      </c>
      <c r="D671" s="58">
        <f>PRRAS!E684</f>
        <v>37260</v>
      </c>
      <c r="E671" s="58">
        <v>0</v>
      </c>
      <c r="F671" s="58">
        <v>0</v>
      </c>
      <c r="G671" s="59">
        <f t="shared" si="20"/>
        <v>101092.95000000001</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171678</v>
      </c>
      <c r="D685" s="58">
        <f>PRRAS!E698</f>
        <v>143016</v>
      </c>
      <c r="E685" s="58">
        <v>0</v>
      </c>
      <c r="F685" s="58">
        <v>0</v>
      </c>
      <c r="G685" s="59">
        <f t="shared" si="20"/>
        <v>313073.64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12043</v>
      </c>
      <c r="D688" s="58">
        <f>PRRAS!E701</f>
        <v>24085</v>
      </c>
      <c r="E688" s="58">
        <v>0</v>
      </c>
      <c r="F688" s="58">
        <v>0</v>
      </c>
      <c r="G688" s="59">
        <f t="shared" si="20"/>
        <v>41366.331000000006</v>
      </c>
      <c r="H688" s="59">
        <f t="shared" si="21"/>
        <v>0</v>
      </c>
      <c r="I688" s="60">
        <v>0</v>
      </c>
    </row>
    <row r="689" spans="1:9" x14ac:dyDescent="0.2">
      <c r="A689" s="57">
        <v>151</v>
      </c>
      <c r="B689" s="58">
        <f>PRRAS!C702</f>
        <v>688</v>
      </c>
      <c r="C689" s="58">
        <f>PRRAS!D702</f>
        <v>14840</v>
      </c>
      <c r="D689" s="58">
        <f>PRRAS!E702</f>
        <v>29987</v>
      </c>
      <c r="E689" s="58">
        <v>0</v>
      </c>
      <c r="F689" s="58">
        <v>0</v>
      </c>
      <c r="G689" s="59">
        <f t="shared" si="20"/>
        <v>51472.031999999999</v>
      </c>
      <c r="H689" s="59">
        <f t="shared" si="21"/>
        <v>0</v>
      </c>
      <c r="I689" s="60">
        <v>0</v>
      </c>
    </row>
    <row r="690" spans="1:9" x14ac:dyDescent="0.2">
      <c r="A690" s="57">
        <v>151</v>
      </c>
      <c r="B690" s="58">
        <f>PRRAS!C703</f>
        <v>689</v>
      </c>
      <c r="C690" s="58">
        <f>PRRAS!D703</f>
        <v>179021</v>
      </c>
      <c r="D690" s="58">
        <f>PRRAS!E703</f>
        <v>180976</v>
      </c>
      <c r="E690" s="58">
        <v>0</v>
      </c>
      <c r="F690" s="58">
        <v>0</v>
      </c>
      <c r="G690" s="59">
        <f t="shared" si="20"/>
        <v>372730.397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11320</v>
      </c>
      <c r="D692" s="58">
        <f>PRRAS!E705</f>
        <v>8500</v>
      </c>
      <c r="E692" s="58">
        <v>0</v>
      </c>
      <c r="F692" s="58">
        <v>0</v>
      </c>
      <c r="G692" s="59">
        <f t="shared" si="20"/>
        <v>19569.12</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43128</v>
      </c>
      <c r="D694" s="58">
        <f>PRRAS!E707</f>
        <v>50929</v>
      </c>
      <c r="E694" s="58">
        <v>0</v>
      </c>
      <c r="F694" s="58">
        <v>0</v>
      </c>
      <c r="G694" s="59">
        <f t="shared" si="20"/>
        <v>100475.298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60046</v>
      </c>
      <c r="D697" s="58">
        <f>PRRAS!E710</f>
        <v>79360</v>
      </c>
      <c r="E697" s="58">
        <v>0</v>
      </c>
      <c r="F697" s="58">
        <v>0</v>
      </c>
      <c r="G697" s="59">
        <f t="shared" si="20"/>
        <v>152261.136</v>
      </c>
      <c r="H697" s="59">
        <f t="shared" si="21"/>
        <v>0</v>
      </c>
      <c r="I697" s="60">
        <v>0</v>
      </c>
    </row>
    <row r="698" spans="1:9" x14ac:dyDescent="0.2">
      <c r="A698" s="57">
        <v>151</v>
      </c>
      <c r="B698" s="58">
        <f>PRRAS!C711</f>
        <v>697</v>
      </c>
      <c r="C698" s="58">
        <f>PRRAS!D711</f>
        <v>5118</v>
      </c>
      <c r="D698" s="58">
        <f>PRRAS!E711</f>
        <v>7886</v>
      </c>
      <c r="E698" s="58">
        <v>0</v>
      </c>
      <c r="F698" s="58">
        <v>0</v>
      </c>
      <c r="G698" s="59">
        <f t="shared" si="20"/>
        <v>14560.329999999998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474405</v>
      </c>
      <c r="D785" s="58">
        <f>PRRAS!E798</f>
        <v>188732</v>
      </c>
      <c r="E785" s="58">
        <v>0</v>
      </c>
      <c r="F785" s="58">
        <v>0</v>
      </c>
      <c r="G785" s="59">
        <f t="shared" si="24"/>
        <v>667865.29599999997</v>
      </c>
      <c r="H785" s="59">
        <f t="shared" si="25"/>
        <v>0</v>
      </c>
      <c r="I785" s="60">
        <v>0</v>
      </c>
    </row>
    <row r="786" spans="1:9" x14ac:dyDescent="0.2">
      <c r="A786" s="57">
        <v>151</v>
      </c>
      <c r="B786" s="58">
        <f>PRRAS!C799</f>
        <v>785</v>
      </c>
      <c r="C786" s="58">
        <f>PRRAS!D799</f>
        <v>14235</v>
      </c>
      <c r="D786" s="58">
        <f>PRRAS!E799</f>
        <v>3620</v>
      </c>
      <c r="E786" s="58">
        <v>0</v>
      </c>
      <c r="F786" s="58">
        <v>0</v>
      </c>
      <c r="G786" s="59">
        <f t="shared" si="24"/>
        <v>16857.875</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1303248</v>
      </c>
      <c r="D977" s="63">
        <f>Bil!E12</f>
        <v>1244196</v>
      </c>
      <c r="E977" s="63">
        <v>0</v>
      </c>
      <c r="F977" s="63">
        <v>0</v>
      </c>
      <c r="G977" s="64">
        <f t="shared" ref="G977:G1040" si="32">B977/1000*C977+B977/500*D977</f>
        <v>3791.64</v>
      </c>
      <c r="H977" s="64">
        <f t="shared" si="31"/>
        <v>0</v>
      </c>
      <c r="I977" s="65"/>
    </row>
    <row r="978" spans="1:9" x14ac:dyDescent="0.2">
      <c r="A978" s="57">
        <v>152</v>
      </c>
      <c r="B978" s="58">
        <f>Bil!C13</f>
        <v>2</v>
      </c>
      <c r="C978" s="58">
        <f>Bil!D13</f>
        <v>706752</v>
      </c>
      <c r="D978" s="58">
        <f>Bil!E13</f>
        <v>678375</v>
      </c>
      <c r="E978" s="58">
        <v>0</v>
      </c>
      <c r="F978" s="58">
        <v>0</v>
      </c>
      <c r="G978" s="59">
        <f t="shared" si="32"/>
        <v>4127.0039999999999</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706752</v>
      </c>
      <c r="D983" s="58">
        <f>Bil!E18</f>
        <v>678375</v>
      </c>
      <c r="E983" s="58">
        <v>0</v>
      </c>
      <c r="F983" s="58">
        <v>0</v>
      </c>
      <c r="G983" s="59">
        <f t="shared" si="32"/>
        <v>14444.513999999999</v>
      </c>
      <c r="H983" s="59">
        <f t="shared" si="31"/>
        <v>0</v>
      </c>
      <c r="I983" s="60"/>
    </row>
    <row r="984" spans="1:9" x14ac:dyDescent="0.2">
      <c r="A984" s="57">
        <v>152</v>
      </c>
      <c r="B984" s="58">
        <f>Bil!C19</f>
        <v>8</v>
      </c>
      <c r="C984" s="58">
        <f>Bil!D19</f>
        <v>188271</v>
      </c>
      <c r="D984" s="58">
        <f>Bil!E19</f>
        <v>188271</v>
      </c>
      <c r="E984" s="58">
        <v>0</v>
      </c>
      <c r="F984" s="58">
        <v>0</v>
      </c>
      <c r="G984" s="59">
        <f t="shared" si="32"/>
        <v>4518.5040000000008</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188271</v>
      </c>
      <c r="D986" s="58">
        <f>Bil!E21</f>
        <v>188271</v>
      </c>
      <c r="E986" s="58">
        <v>0</v>
      </c>
      <c r="F986" s="58">
        <v>0</v>
      </c>
      <c r="G986" s="59">
        <f t="shared" si="32"/>
        <v>5648.13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173431</v>
      </c>
      <c r="D990" s="58">
        <f>Bil!E25</f>
        <v>124517</v>
      </c>
      <c r="E990" s="58">
        <v>0</v>
      </c>
      <c r="F990" s="58">
        <v>0</v>
      </c>
      <c r="G990" s="59">
        <f t="shared" si="32"/>
        <v>5914.51</v>
      </c>
      <c r="H990" s="59">
        <f t="shared" si="31"/>
        <v>0</v>
      </c>
      <c r="I990" s="60"/>
    </row>
    <row r="991" spans="1:9" x14ac:dyDescent="0.2">
      <c r="A991" s="57">
        <v>152</v>
      </c>
      <c r="B991" s="58">
        <f>Bil!C26</f>
        <v>15</v>
      </c>
      <c r="C991" s="58">
        <f>Bil!D26</f>
        <v>812046</v>
      </c>
      <c r="D991" s="58">
        <f>Bil!E26</f>
        <v>665033</v>
      </c>
      <c r="E991" s="58">
        <v>0</v>
      </c>
      <c r="F991" s="58">
        <v>0</v>
      </c>
      <c r="G991" s="59">
        <f t="shared" si="32"/>
        <v>32131.679999999997</v>
      </c>
      <c r="H991" s="59">
        <f t="shared" si="31"/>
        <v>0</v>
      </c>
      <c r="I991" s="60"/>
    </row>
    <row r="992" spans="1:9" x14ac:dyDescent="0.2">
      <c r="A992" s="57">
        <v>152</v>
      </c>
      <c r="B992" s="58">
        <f>Bil!C27</f>
        <v>16</v>
      </c>
      <c r="C992" s="58">
        <f>Bil!D27</f>
        <v>45387</v>
      </c>
      <c r="D992" s="58">
        <f>Bil!E27</f>
        <v>45387</v>
      </c>
      <c r="E992" s="58">
        <v>0</v>
      </c>
      <c r="F992" s="58">
        <v>0</v>
      </c>
      <c r="G992" s="59">
        <f t="shared" si="32"/>
        <v>2178.576</v>
      </c>
      <c r="H992" s="59">
        <f t="shared" si="31"/>
        <v>0</v>
      </c>
      <c r="I992" s="60"/>
    </row>
    <row r="993" spans="1:9" x14ac:dyDescent="0.2">
      <c r="A993" s="57">
        <v>152</v>
      </c>
      <c r="B993" s="58">
        <f>Bil!C28</f>
        <v>17</v>
      </c>
      <c r="C993" s="58">
        <f>Bil!D28</f>
        <v>94824</v>
      </c>
      <c r="D993" s="58">
        <f>Bil!E28</f>
        <v>94824</v>
      </c>
      <c r="E993" s="58">
        <v>0</v>
      </c>
      <c r="F993" s="58">
        <v>0</v>
      </c>
      <c r="G993" s="59">
        <f t="shared" si="32"/>
        <v>4836.0240000000003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13640</v>
      </c>
      <c r="D995" s="58">
        <f>Bil!E30</f>
        <v>13640</v>
      </c>
      <c r="E995" s="58">
        <v>0</v>
      </c>
      <c r="F995" s="58">
        <v>0</v>
      </c>
      <c r="G995" s="59">
        <f t="shared" si="32"/>
        <v>777.4799999999999</v>
      </c>
      <c r="H995" s="59">
        <f t="shared" si="31"/>
        <v>0</v>
      </c>
      <c r="I995" s="60"/>
    </row>
    <row r="996" spans="1:9" x14ac:dyDescent="0.2">
      <c r="A996" s="57">
        <v>152</v>
      </c>
      <c r="B996" s="58">
        <f>Bil!C31</f>
        <v>20</v>
      </c>
      <c r="C996" s="58">
        <f>Bil!D31</f>
        <v>39633</v>
      </c>
      <c r="D996" s="58">
        <f>Bil!E31</f>
        <v>39633</v>
      </c>
      <c r="E996" s="58">
        <v>0</v>
      </c>
      <c r="F996" s="58">
        <v>0</v>
      </c>
      <c r="G996" s="59">
        <f t="shared" si="32"/>
        <v>2377.98</v>
      </c>
      <c r="H996" s="59">
        <f t="shared" si="31"/>
        <v>0</v>
      </c>
      <c r="I996" s="60"/>
    </row>
    <row r="997" spans="1:9" x14ac:dyDescent="0.2">
      <c r="A997" s="57">
        <v>152</v>
      </c>
      <c r="B997" s="58">
        <f>Bil!C32</f>
        <v>21</v>
      </c>
      <c r="C997" s="58">
        <f>Bil!D32</f>
        <v>25206</v>
      </c>
      <c r="D997" s="58">
        <f>Bil!E32</f>
        <v>25206</v>
      </c>
      <c r="E997" s="58">
        <v>0</v>
      </c>
      <c r="F997" s="58">
        <v>0</v>
      </c>
      <c r="G997" s="59">
        <f t="shared" si="32"/>
        <v>1587.9780000000001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857305</v>
      </c>
      <c r="D999" s="58">
        <f>Bil!E34</f>
        <v>759206</v>
      </c>
      <c r="E999" s="58">
        <v>0</v>
      </c>
      <c r="F999" s="58">
        <v>0</v>
      </c>
      <c r="G999" s="59">
        <f t="shared" si="32"/>
        <v>54641.491000000002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345050</v>
      </c>
      <c r="D1006" s="58">
        <f>Bil!E41</f>
        <v>365587</v>
      </c>
      <c r="E1006" s="58">
        <v>0</v>
      </c>
      <c r="F1006" s="58">
        <v>0</v>
      </c>
      <c r="G1006" s="59">
        <f t="shared" si="32"/>
        <v>32286.719999999998</v>
      </c>
      <c r="H1006" s="59">
        <f t="shared" si="31"/>
        <v>0</v>
      </c>
      <c r="I1006" s="60"/>
    </row>
    <row r="1007" spans="1:9" x14ac:dyDescent="0.2">
      <c r="A1007" s="57">
        <v>152</v>
      </c>
      <c r="B1007" s="58">
        <f>Bil!C42</f>
        <v>31</v>
      </c>
      <c r="C1007" s="58">
        <f>Bil!D42</f>
        <v>345050</v>
      </c>
      <c r="D1007" s="58">
        <f>Bil!E42</f>
        <v>365587</v>
      </c>
      <c r="E1007" s="58">
        <v>0</v>
      </c>
      <c r="F1007" s="58">
        <v>0</v>
      </c>
      <c r="G1007" s="59">
        <f t="shared" si="32"/>
        <v>33362.944000000003</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129526</v>
      </c>
      <c r="D1025" s="58">
        <f>Bil!E60</f>
        <v>123435</v>
      </c>
      <c r="E1025" s="58">
        <v>0</v>
      </c>
      <c r="F1025" s="58">
        <v>0</v>
      </c>
      <c r="G1025" s="59">
        <f t="shared" si="32"/>
        <v>18443.404000000002</v>
      </c>
      <c r="H1025" s="59">
        <f t="shared" si="31"/>
        <v>0</v>
      </c>
      <c r="I1025" s="60"/>
    </row>
    <row r="1026" spans="1:9" x14ac:dyDescent="0.2">
      <c r="A1026" s="57">
        <v>152</v>
      </c>
      <c r="B1026" s="58">
        <f>Bil!C61</f>
        <v>50</v>
      </c>
      <c r="C1026" s="58">
        <f>Bil!D61</f>
        <v>129526</v>
      </c>
      <c r="D1026" s="58">
        <f>Bil!E61</f>
        <v>123435</v>
      </c>
      <c r="E1026" s="58">
        <v>0</v>
      </c>
      <c r="F1026" s="58">
        <v>0</v>
      </c>
      <c r="G1026" s="59">
        <f t="shared" si="32"/>
        <v>18819.8</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596496</v>
      </c>
      <c r="D1039" s="58">
        <f>Bil!E74</f>
        <v>565821</v>
      </c>
      <c r="E1039" s="58">
        <v>0</v>
      </c>
      <c r="F1039" s="58">
        <v>0</v>
      </c>
      <c r="G1039" s="59">
        <f t="shared" si="32"/>
        <v>108872.69399999999</v>
      </c>
      <c r="H1039" s="59">
        <f t="shared" si="33"/>
        <v>0</v>
      </c>
      <c r="I1039" s="60"/>
    </row>
    <row r="1040" spans="1:9" x14ac:dyDescent="0.2">
      <c r="A1040" s="57">
        <v>152</v>
      </c>
      <c r="B1040" s="58">
        <f>Bil!C75</f>
        <v>64</v>
      </c>
      <c r="C1040" s="58">
        <f>Bil!D75</f>
        <v>99940</v>
      </c>
      <c r="D1040" s="58">
        <f>Bil!E75</f>
        <v>70608</v>
      </c>
      <c r="E1040" s="58">
        <v>0</v>
      </c>
      <c r="F1040" s="58">
        <v>0</v>
      </c>
      <c r="G1040" s="59">
        <f t="shared" si="32"/>
        <v>15433.984</v>
      </c>
      <c r="H1040" s="59">
        <f t="shared" si="33"/>
        <v>0</v>
      </c>
      <c r="I1040" s="60"/>
    </row>
    <row r="1041" spans="1:9" x14ac:dyDescent="0.2">
      <c r="A1041" s="57">
        <v>152</v>
      </c>
      <c r="B1041" s="58">
        <f>Bil!C76</f>
        <v>65</v>
      </c>
      <c r="C1041" s="58">
        <f>Bil!D76</f>
        <v>97963</v>
      </c>
      <c r="D1041" s="58">
        <f>Bil!E76</f>
        <v>69683</v>
      </c>
      <c r="E1041" s="58">
        <v>0</v>
      </c>
      <c r="F1041" s="58">
        <v>0</v>
      </c>
      <c r="G1041" s="59">
        <f t="shared" ref="G1041:G1104" si="34">B1041/1000*C1041+B1041/500*D1041</f>
        <v>15426.385000000002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97963</v>
      </c>
      <c r="D1043" s="58">
        <f>Bil!E78</f>
        <v>69683</v>
      </c>
      <c r="E1043" s="58">
        <v>0</v>
      </c>
      <c r="F1043" s="58">
        <v>0</v>
      </c>
      <c r="G1043" s="59">
        <f t="shared" si="34"/>
        <v>15901.043000000001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1977</v>
      </c>
      <c r="D1047" s="58">
        <f>Bil!E82</f>
        <v>925</v>
      </c>
      <c r="E1047" s="58">
        <v>0</v>
      </c>
      <c r="F1047" s="58">
        <v>0</v>
      </c>
      <c r="G1047" s="59">
        <f t="shared" si="34"/>
        <v>271.71699999999998</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330</v>
      </c>
      <c r="D1049" s="58">
        <f>Bil!E84</f>
        <v>8032</v>
      </c>
      <c r="E1049" s="58">
        <v>0</v>
      </c>
      <c r="F1049" s="58">
        <v>0</v>
      </c>
      <c r="G1049" s="59">
        <f t="shared" si="34"/>
        <v>1196.7619999999999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330</v>
      </c>
      <c r="D1053" s="58">
        <f>Bil!E88</f>
        <v>1192</v>
      </c>
      <c r="E1053" s="58">
        <v>0</v>
      </c>
      <c r="F1053" s="58">
        <v>0</v>
      </c>
      <c r="G1053" s="59">
        <f t="shared" si="34"/>
        <v>208.97799999999998</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6840</v>
      </c>
      <c r="E1056" s="58">
        <v>0</v>
      </c>
      <c r="F1056" s="58">
        <v>0</v>
      </c>
      <c r="G1056" s="59">
        <f t="shared" si="34"/>
        <v>1094.4000000000001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496226</v>
      </c>
      <c r="D1134" s="58">
        <f>Bil!E169</f>
        <v>487181</v>
      </c>
      <c r="E1134" s="58">
        <v>0</v>
      </c>
      <c r="F1134" s="58">
        <v>0</v>
      </c>
      <c r="G1134" s="59">
        <f t="shared" si="36"/>
        <v>232352.90399999998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496226</v>
      </c>
      <c r="D1137" s="58">
        <f>Bil!E172</f>
        <v>487181</v>
      </c>
      <c r="E1137" s="58">
        <v>0</v>
      </c>
      <c r="F1137" s="58">
        <v>0</v>
      </c>
      <c r="G1137" s="59">
        <f t="shared" si="36"/>
        <v>236764.66800000001</v>
      </c>
      <c r="H1137" s="59">
        <f t="shared" si="35"/>
        <v>0</v>
      </c>
      <c r="I1137" s="60"/>
    </row>
    <row r="1138" spans="1:9" x14ac:dyDescent="0.2">
      <c r="A1138" s="57">
        <v>152</v>
      </c>
      <c r="B1138" s="58">
        <f>Bil!C173</f>
        <v>162</v>
      </c>
      <c r="C1138" s="58">
        <f>Bil!D173</f>
        <v>1303249</v>
      </c>
      <c r="D1138" s="58">
        <f>Bil!E173</f>
        <v>1244196</v>
      </c>
      <c r="E1138" s="58">
        <v>0</v>
      </c>
      <c r="F1138" s="58">
        <v>0</v>
      </c>
      <c r="G1138" s="59">
        <f t="shared" si="36"/>
        <v>614245.84200000006</v>
      </c>
      <c r="H1138" s="59">
        <f t="shared" si="35"/>
        <v>0</v>
      </c>
      <c r="I1138" s="60"/>
    </row>
    <row r="1139" spans="1:9" x14ac:dyDescent="0.2">
      <c r="A1139" s="57">
        <v>152</v>
      </c>
      <c r="B1139" s="58">
        <f>Bil!C174</f>
        <v>163</v>
      </c>
      <c r="C1139" s="58">
        <f>Bil!D174</f>
        <v>654044</v>
      </c>
      <c r="D1139" s="58">
        <f>Bil!E174</f>
        <v>594461</v>
      </c>
      <c r="E1139" s="58">
        <v>0</v>
      </c>
      <c r="F1139" s="58">
        <v>0</v>
      </c>
      <c r="G1139" s="59">
        <f t="shared" si="36"/>
        <v>300403.45799999998</v>
      </c>
      <c r="H1139" s="59">
        <f t="shared" si="35"/>
        <v>0</v>
      </c>
      <c r="I1139" s="60"/>
    </row>
    <row r="1140" spans="1:9" x14ac:dyDescent="0.2">
      <c r="A1140" s="57">
        <v>152</v>
      </c>
      <c r="B1140" s="58">
        <f>Bil!C175</f>
        <v>164</v>
      </c>
      <c r="C1140" s="58">
        <f>Bil!D175</f>
        <v>617776</v>
      </c>
      <c r="D1140" s="58">
        <f>Bil!E175</f>
        <v>550774</v>
      </c>
      <c r="E1140" s="58">
        <v>0</v>
      </c>
      <c r="F1140" s="58">
        <v>0</v>
      </c>
      <c r="G1140" s="59">
        <f t="shared" si="36"/>
        <v>281969.136</v>
      </c>
      <c r="H1140" s="59">
        <f t="shared" si="35"/>
        <v>0</v>
      </c>
      <c r="I1140" s="60"/>
    </row>
    <row r="1141" spans="1:9" x14ac:dyDescent="0.2">
      <c r="A1141" s="57">
        <v>152</v>
      </c>
      <c r="B1141" s="58">
        <f>Bil!C176</f>
        <v>165</v>
      </c>
      <c r="C1141" s="58">
        <f>Bil!D176</f>
        <v>496226</v>
      </c>
      <c r="D1141" s="58">
        <f>Bil!E176</f>
        <v>487181</v>
      </c>
      <c r="E1141" s="58">
        <v>0</v>
      </c>
      <c r="F1141" s="58">
        <v>0</v>
      </c>
      <c r="G1141" s="59">
        <f t="shared" si="36"/>
        <v>242647.02000000002</v>
      </c>
      <c r="H1141" s="59">
        <f t="shared" si="35"/>
        <v>0</v>
      </c>
      <c r="I1141" s="60"/>
    </row>
    <row r="1142" spans="1:9" x14ac:dyDescent="0.2">
      <c r="A1142" s="57">
        <v>152</v>
      </c>
      <c r="B1142" s="58">
        <f>Bil!C177</f>
        <v>166</v>
      </c>
      <c r="C1142" s="58">
        <f>Bil!D177</f>
        <v>84290</v>
      </c>
      <c r="D1142" s="58">
        <f>Bil!E177</f>
        <v>56753</v>
      </c>
      <c r="E1142" s="58">
        <v>0</v>
      </c>
      <c r="F1142" s="58">
        <v>0</v>
      </c>
      <c r="G1142" s="59">
        <f t="shared" si="36"/>
        <v>32834.135999999999</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37260</v>
      </c>
      <c r="D1150" s="58">
        <f>Bil!E185</f>
        <v>6840</v>
      </c>
      <c r="E1150" s="58">
        <v>0</v>
      </c>
      <c r="F1150" s="58">
        <v>0</v>
      </c>
      <c r="G1150" s="59">
        <f t="shared" si="36"/>
        <v>8863.56</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36268</v>
      </c>
      <c r="D1196" s="58">
        <f>Bil!E231</f>
        <v>43687</v>
      </c>
      <c r="E1196" s="58">
        <v>0</v>
      </c>
      <c r="F1196" s="58">
        <v>0</v>
      </c>
      <c r="G1196" s="59">
        <f t="shared" si="38"/>
        <v>27201.239999999998</v>
      </c>
      <c r="H1196" s="59">
        <f t="shared" si="37"/>
        <v>0</v>
      </c>
      <c r="I1196" s="60"/>
    </row>
    <row r="1197" spans="1:9" x14ac:dyDescent="0.2">
      <c r="A1197" s="57">
        <v>152</v>
      </c>
      <c r="B1197" s="58">
        <f>Bil!C232</f>
        <v>221</v>
      </c>
      <c r="C1197" s="58">
        <f>Bil!D232</f>
        <v>36268</v>
      </c>
      <c r="D1197" s="58">
        <f>Bil!E232</f>
        <v>43687</v>
      </c>
      <c r="E1197" s="58">
        <v>0</v>
      </c>
      <c r="F1197" s="58">
        <v>0</v>
      </c>
      <c r="G1197" s="59">
        <f t="shared" si="38"/>
        <v>27324.881999999998</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649205</v>
      </c>
      <c r="D1199" s="58">
        <f>Bil!E234</f>
        <v>649735</v>
      </c>
      <c r="E1199" s="58">
        <v>0</v>
      </c>
      <c r="F1199" s="58">
        <v>0</v>
      </c>
      <c r="G1199" s="59">
        <f t="shared" si="38"/>
        <v>434554.52500000002</v>
      </c>
      <c r="H1199" s="59">
        <f t="shared" si="37"/>
        <v>0</v>
      </c>
      <c r="I1199" s="60"/>
    </row>
    <row r="1200" spans="1:9" x14ac:dyDescent="0.2">
      <c r="A1200" s="57">
        <v>152</v>
      </c>
      <c r="B1200" s="58">
        <f>Bil!C235</f>
        <v>224</v>
      </c>
      <c r="C1200" s="58">
        <f>Bil!D235</f>
        <v>694270</v>
      </c>
      <c r="D1200" s="58">
        <f>Bil!E235</f>
        <v>678376</v>
      </c>
      <c r="E1200" s="58">
        <v>0</v>
      </c>
      <c r="F1200" s="58">
        <v>0</v>
      </c>
      <c r="G1200" s="59">
        <f t="shared" si="38"/>
        <v>459428.92800000007</v>
      </c>
      <c r="H1200" s="59">
        <f t="shared" si="37"/>
        <v>0</v>
      </c>
      <c r="I1200" s="60"/>
    </row>
    <row r="1201" spans="1:9" x14ac:dyDescent="0.2">
      <c r="A1201" s="57">
        <v>152</v>
      </c>
      <c r="B1201" s="58">
        <f>Bil!C236</f>
        <v>225</v>
      </c>
      <c r="C1201" s="58">
        <f>Bil!D236</f>
        <v>694270</v>
      </c>
      <c r="D1201" s="58">
        <f>Bil!E236</f>
        <v>678376</v>
      </c>
      <c r="E1201" s="58">
        <v>0</v>
      </c>
      <c r="F1201" s="58">
        <v>0</v>
      </c>
      <c r="G1201" s="59">
        <f t="shared" si="38"/>
        <v>461479.95</v>
      </c>
      <c r="H1201" s="59">
        <f t="shared" si="37"/>
        <v>0</v>
      </c>
      <c r="I1201" s="60"/>
    </row>
    <row r="1202" spans="1:9" x14ac:dyDescent="0.2">
      <c r="A1202" s="57">
        <v>152</v>
      </c>
      <c r="B1202" s="58">
        <f>Bil!C237</f>
        <v>226</v>
      </c>
      <c r="C1202" s="58">
        <f>Bil!D237</f>
        <v>263847</v>
      </c>
      <c r="D1202" s="58">
        <f>Bil!E237</f>
        <v>235254</v>
      </c>
      <c r="E1202" s="58">
        <v>0</v>
      </c>
      <c r="F1202" s="58">
        <v>0</v>
      </c>
      <c r="G1202" s="59">
        <f t="shared" si="38"/>
        <v>165964.23000000001</v>
      </c>
      <c r="H1202" s="59">
        <f t="shared" si="37"/>
        <v>0</v>
      </c>
      <c r="I1202" s="60"/>
    </row>
    <row r="1203" spans="1:9" x14ac:dyDescent="0.2">
      <c r="A1203" s="57">
        <v>152</v>
      </c>
      <c r="B1203" s="58">
        <f>Bil!C238</f>
        <v>227</v>
      </c>
      <c r="C1203" s="58">
        <f>Bil!D238</f>
        <v>430423</v>
      </c>
      <c r="D1203" s="58">
        <f>Bil!E238</f>
        <v>443122</v>
      </c>
      <c r="E1203" s="58">
        <v>0</v>
      </c>
      <c r="F1203" s="58">
        <v>0</v>
      </c>
      <c r="G1203" s="59">
        <f t="shared" si="38"/>
        <v>298883.40899999999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45065</v>
      </c>
      <c r="D1212" s="58">
        <f>Bil!E247</f>
        <v>28641</v>
      </c>
      <c r="E1212" s="58">
        <v>0</v>
      </c>
      <c r="F1212" s="58">
        <v>0</v>
      </c>
      <c r="G1212" s="59">
        <f t="shared" si="38"/>
        <v>24153.892</v>
      </c>
      <c r="H1212" s="59">
        <f t="shared" si="37"/>
        <v>0</v>
      </c>
      <c r="I1212" s="60"/>
    </row>
    <row r="1213" spans="1:9" x14ac:dyDescent="0.2">
      <c r="A1213" s="57">
        <v>152</v>
      </c>
      <c r="B1213" s="58">
        <f>Bil!C248</f>
        <v>237</v>
      </c>
      <c r="C1213" s="58">
        <f>Bil!D248</f>
        <v>45065</v>
      </c>
      <c r="D1213" s="58">
        <f>Bil!E248</f>
        <v>28641</v>
      </c>
      <c r="E1213" s="58">
        <v>0</v>
      </c>
      <c r="F1213" s="58">
        <v>0</v>
      </c>
      <c r="G1213" s="59">
        <f t="shared" si="38"/>
        <v>24256.238999999998</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14783</v>
      </c>
      <c r="D1220" s="58">
        <f>Bil!E255</f>
        <v>14783</v>
      </c>
      <c r="E1220" s="58">
        <v>0</v>
      </c>
      <c r="F1220" s="58">
        <v>0</v>
      </c>
      <c r="G1220" s="59">
        <f t="shared" si="38"/>
        <v>10821.156000000001</v>
      </c>
      <c r="H1220" s="59">
        <f t="shared" si="39"/>
        <v>0</v>
      </c>
      <c r="I1220" s="60"/>
    </row>
    <row r="1221" spans="1:9" x14ac:dyDescent="0.2">
      <c r="A1221" s="57">
        <v>152</v>
      </c>
      <c r="B1221" s="58">
        <f>Bil!C256</f>
        <v>245</v>
      </c>
      <c r="C1221" s="58">
        <f>Bil!D256</f>
        <v>14783</v>
      </c>
      <c r="D1221" s="58">
        <f>Bil!E256</f>
        <v>14783</v>
      </c>
      <c r="E1221" s="58">
        <v>0</v>
      </c>
      <c r="F1221" s="58">
        <v>0</v>
      </c>
      <c r="G1221" s="59">
        <f t="shared" si="38"/>
        <v>10865.505000000001</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617776</v>
      </c>
      <c r="D1251" s="58">
        <f>Bil!E287</f>
        <v>63593</v>
      </c>
      <c r="E1251" s="58">
        <v>0</v>
      </c>
      <c r="F1251" s="58">
        <v>0</v>
      </c>
      <c r="G1251" s="59">
        <f t="shared" si="40"/>
        <v>204864.55000000002</v>
      </c>
      <c r="H1251" s="59">
        <f t="shared" si="39"/>
        <v>0</v>
      </c>
      <c r="I1251" s="60"/>
    </row>
    <row r="1252" spans="1:9" x14ac:dyDescent="0.2">
      <c r="A1252" s="57">
        <v>152</v>
      </c>
      <c r="B1252" s="58">
        <f>Bil!C288</f>
        <v>276</v>
      </c>
      <c r="C1252" s="58">
        <f>Bil!D288</f>
        <v>0</v>
      </c>
      <c r="D1252" s="58">
        <f>Bil!E288</f>
        <v>487181</v>
      </c>
      <c r="E1252" s="58">
        <v>0</v>
      </c>
      <c r="F1252" s="58">
        <v>0</v>
      </c>
      <c r="G1252" s="59">
        <f t="shared" si="40"/>
        <v>268923.91200000001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7473900</v>
      </c>
      <c r="D1396" s="58">
        <f>RasF!E121</f>
        <v>7151792</v>
      </c>
      <c r="E1396" s="58">
        <v>0</v>
      </c>
      <c r="F1396" s="58">
        <v>0</v>
      </c>
      <c r="G1396" s="59">
        <f t="shared" si="44"/>
        <v>2395523.2400000002</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7473900</v>
      </c>
      <c r="D1400" s="58">
        <f>RasF!E125</f>
        <v>7151792</v>
      </c>
      <c r="E1400" s="58">
        <v>0</v>
      </c>
      <c r="F1400" s="58">
        <v>0</v>
      </c>
      <c r="G1400" s="59">
        <f t="shared" si="44"/>
        <v>2482633.176</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7473900</v>
      </c>
      <c r="D1402" s="58">
        <f>RasF!E127</f>
        <v>7151792</v>
      </c>
      <c r="E1402" s="58">
        <v>0</v>
      </c>
      <c r="F1402" s="58">
        <v>0</v>
      </c>
      <c r="G1402" s="59">
        <f t="shared" si="44"/>
        <v>2526188.1440000003</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7473900</v>
      </c>
      <c r="D1423" s="67">
        <f>RasF!E148</f>
        <v>7151792</v>
      </c>
      <c r="E1423" s="67">
        <v>0</v>
      </c>
      <c r="F1423" s="67">
        <v>0</v>
      </c>
      <c r="G1423" s="68">
        <f t="shared" si="44"/>
        <v>2983515.3080000002</v>
      </c>
      <c r="H1423" s="68">
        <f t="shared" si="45"/>
        <v>0</v>
      </c>
      <c r="I1423" s="69"/>
    </row>
    <row r="1424" spans="1:9" x14ac:dyDescent="0.2">
      <c r="A1424" s="62">
        <v>156</v>
      </c>
      <c r="B1424" s="63">
        <f>PVRIO!C12</f>
        <v>1</v>
      </c>
      <c r="C1424" s="70">
        <f>PVRIO!D12</f>
        <v>0</v>
      </c>
      <c r="D1424" s="70">
        <f>PVRIO!E12</f>
        <v>2160</v>
      </c>
      <c r="E1424" s="70">
        <v>0</v>
      </c>
      <c r="F1424" s="70">
        <v>0</v>
      </c>
      <c r="G1424" s="64">
        <f t="shared" si="44"/>
        <v>4.32</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2160</v>
      </c>
      <c r="E1441" s="61">
        <v>0</v>
      </c>
      <c r="F1441" s="61">
        <v>0</v>
      </c>
      <c r="G1441" s="59">
        <f t="shared" si="46"/>
        <v>77.759999999999991</v>
      </c>
      <c r="H1441" s="59">
        <f t="shared" si="45"/>
        <v>0</v>
      </c>
      <c r="I1441" s="60">
        <v>0</v>
      </c>
    </row>
    <row r="1442" spans="1:9" x14ac:dyDescent="0.2">
      <c r="A1442" s="57">
        <v>156</v>
      </c>
      <c r="B1442" s="58">
        <f>PVRIO!C30</f>
        <v>19</v>
      </c>
      <c r="C1442" s="61">
        <f>PVRIO!D30</f>
        <v>0</v>
      </c>
      <c r="D1442" s="61">
        <f>PVRIO!E30</f>
        <v>2160</v>
      </c>
      <c r="E1442" s="61">
        <v>0</v>
      </c>
      <c r="F1442" s="61">
        <v>0</v>
      </c>
      <c r="G1442" s="59">
        <f t="shared" si="46"/>
        <v>82.08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2160</v>
      </c>
      <c r="E1444" s="61">
        <v>0</v>
      </c>
      <c r="F1444" s="61">
        <v>0</v>
      </c>
      <c r="G1444" s="59">
        <f t="shared" si="46"/>
        <v>90.72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617776</v>
      </c>
      <c r="D1468" s="70"/>
      <c r="E1468" s="70">
        <v>0</v>
      </c>
      <c r="F1468" s="70">
        <v>0</v>
      </c>
      <c r="G1468" s="64">
        <f t="shared" ref="G1468:G1499" si="51">B1468/1000*C1468</f>
        <v>617.77600000000007</v>
      </c>
      <c r="H1468" s="64">
        <f t="shared" ref="H1468:H1499" si="52">ABS(C1468-ROUND(C1468,0))</f>
        <v>0</v>
      </c>
      <c r="I1468" s="65"/>
    </row>
    <row r="1469" spans="1:9" x14ac:dyDescent="0.2">
      <c r="A1469" s="73">
        <v>159</v>
      </c>
      <c r="B1469" s="61">
        <f>Obv!C13</f>
        <v>2</v>
      </c>
      <c r="C1469" s="61">
        <f>Obv!D13</f>
        <v>6792533</v>
      </c>
      <c r="D1469" s="61">
        <v>0</v>
      </c>
      <c r="E1469" s="61">
        <v>0</v>
      </c>
      <c r="F1469" s="61">
        <v>0</v>
      </c>
      <c r="G1469" s="59">
        <f t="shared" si="51"/>
        <v>13585.066000000001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6771631</v>
      </c>
      <c r="D1471" s="61">
        <v>0</v>
      </c>
      <c r="E1471" s="61">
        <v>0</v>
      </c>
      <c r="F1471" s="61">
        <v>0</v>
      </c>
      <c r="G1471" s="59">
        <f t="shared" si="51"/>
        <v>27086.524000000001</v>
      </c>
      <c r="H1471" s="59">
        <f t="shared" si="52"/>
        <v>0</v>
      </c>
      <c r="I1471" s="60"/>
    </row>
    <row r="1472" spans="1:9" x14ac:dyDescent="0.2">
      <c r="A1472" s="73">
        <v>159</v>
      </c>
      <c r="B1472" s="61">
        <f>Obv!C16</f>
        <v>5</v>
      </c>
      <c r="C1472" s="61">
        <f>Obv!D16</f>
        <v>6011466</v>
      </c>
      <c r="D1472" s="61">
        <v>0</v>
      </c>
      <c r="E1472" s="61">
        <v>0</v>
      </c>
      <c r="F1472" s="61">
        <v>0</v>
      </c>
      <c r="G1472" s="59">
        <f t="shared" si="51"/>
        <v>30057.33</v>
      </c>
      <c r="H1472" s="59">
        <f t="shared" si="52"/>
        <v>0</v>
      </c>
      <c r="I1472" s="60"/>
    </row>
    <row r="1473" spans="1:9" x14ac:dyDescent="0.2">
      <c r="A1473" s="73">
        <v>159</v>
      </c>
      <c r="B1473" s="61">
        <f>Obv!C17</f>
        <v>6</v>
      </c>
      <c r="C1473" s="61">
        <f>Obv!D17</f>
        <v>683649</v>
      </c>
      <c r="D1473" s="61">
        <v>0</v>
      </c>
      <c r="E1473" s="61">
        <v>0</v>
      </c>
      <c r="F1473" s="61">
        <v>0</v>
      </c>
      <c r="G1473" s="59">
        <f t="shared" si="51"/>
        <v>4101.8940000000002</v>
      </c>
      <c r="H1473" s="59">
        <f t="shared" si="52"/>
        <v>0</v>
      </c>
      <c r="I1473" s="60"/>
    </row>
    <row r="1474" spans="1:9" x14ac:dyDescent="0.2">
      <c r="A1474" s="73">
        <v>159</v>
      </c>
      <c r="B1474" s="61">
        <f>Obv!C18</f>
        <v>7</v>
      </c>
      <c r="C1474" s="61">
        <f>Obv!D18</f>
        <v>8898</v>
      </c>
      <c r="D1474" s="61">
        <v>0</v>
      </c>
      <c r="E1474" s="61">
        <v>0</v>
      </c>
      <c r="F1474" s="61">
        <v>0</v>
      </c>
      <c r="G1474" s="59">
        <f t="shared" si="51"/>
        <v>62.286000000000001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67618</v>
      </c>
      <c r="D1478" s="61">
        <v>0</v>
      </c>
      <c r="E1478" s="61">
        <v>0</v>
      </c>
      <c r="F1478" s="61">
        <v>0</v>
      </c>
      <c r="G1478" s="59">
        <f t="shared" si="51"/>
        <v>743.798</v>
      </c>
      <c r="H1478" s="59">
        <f t="shared" si="52"/>
        <v>0</v>
      </c>
      <c r="I1478" s="60"/>
    </row>
    <row r="1479" spans="1:9" x14ac:dyDescent="0.2">
      <c r="A1479" s="73">
        <v>159</v>
      </c>
      <c r="B1479" s="61">
        <f>Obv!C23</f>
        <v>12</v>
      </c>
      <c r="C1479" s="61">
        <f>Obv!D23</f>
        <v>20902</v>
      </c>
      <c r="D1479" s="61">
        <v>0</v>
      </c>
      <c r="E1479" s="61">
        <v>0</v>
      </c>
      <c r="F1479" s="61">
        <v>0</v>
      </c>
      <c r="G1479" s="59">
        <f t="shared" si="51"/>
        <v>250.82400000000001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6859535</v>
      </c>
      <c r="D1486" s="61">
        <v>0</v>
      </c>
      <c r="E1486" s="61">
        <v>0</v>
      </c>
      <c r="F1486" s="61">
        <v>0</v>
      </c>
      <c r="G1486" s="59">
        <f t="shared" si="51"/>
        <v>130331.16499999999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6838633</v>
      </c>
      <c r="D1488" s="61">
        <v>0</v>
      </c>
      <c r="E1488" s="61">
        <v>0</v>
      </c>
      <c r="F1488" s="61">
        <v>0</v>
      </c>
      <c r="G1488" s="59">
        <f t="shared" si="51"/>
        <v>143611.29300000001</v>
      </c>
      <c r="H1488" s="59">
        <f t="shared" si="52"/>
        <v>0</v>
      </c>
      <c r="I1488" s="60"/>
    </row>
    <row r="1489" spans="1:9" x14ac:dyDescent="0.2">
      <c r="A1489" s="73">
        <v>159</v>
      </c>
      <c r="B1489" s="61">
        <f>Obv!C33</f>
        <v>22</v>
      </c>
      <c r="C1489" s="61">
        <f>Obv!D33</f>
        <v>6011466</v>
      </c>
      <c r="D1489" s="61">
        <v>0</v>
      </c>
      <c r="E1489" s="61">
        <v>0</v>
      </c>
      <c r="F1489" s="61">
        <v>0</v>
      </c>
      <c r="G1489" s="59">
        <f t="shared" si="51"/>
        <v>132252.25199999998</v>
      </c>
      <c r="H1489" s="59">
        <f t="shared" si="52"/>
        <v>0</v>
      </c>
      <c r="I1489" s="60"/>
    </row>
    <row r="1490" spans="1:9" x14ac:dyDescent="0.2">
      <c r="A1490" s="73">
        <v>159</v>
      </c>
      <c r="B1490" s="61">
        <f>Obv!C34</f>
        <v>23</v>
      </c>
      <c r="C1490" s="61">
        <f>Obv!D34</f>
        <v>743811</v>
      </c>
      <c r="D1490" s="61">
        <v>0</v>
      </c>
      <c r="E1490" s="61">
        <v>0</v>
      </c>
      <c r="F1490" s="61">
        <v>0</v>
      </c>
      <c r="G1490" s="59">
        <f t="shared" si="51"/>
        <v>17107.652999999998</v>
      </c>
      <c r="H1490" s="59">
        <f t="shared" si="52"/>
        <v>0</v>
      </c>
      <c r="I1490" s="60"/>
    </row>
    <row r="1491" spans="1:9" x14ac:dyDescent="0.2">
      <c r="A1491" s="73">
        <v>159</v>
      </c>
      <c r="B1491" s="61">
        <f>Obv!C35</f>
        <v>24</v>
      </c>
      <c r="C1491" s="61">
        <f>Obv!D35</f>
        <v>8898</v>
      </c>
      <c r="D1491" s="61">
        <v>0</v>
      </c>
      <c r="E1491" s="61">
        <v>0</v>
      </c>
      <c r="F1491" s="61">
        <v>0</v>
      </c>
      <c r="G1491" s="59">
        <f t="shared" si="51"/>
        <v>213.55199999999999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74458</v>
      </c>
      <c r="D1495" s="61">
        <v>0</v>
      </c>
      <c r="E1495" s="61">
        <v>0</v>
      </c>
      <c r="F1495" s="61">
        <v>0</v>
      </c>
      <c r="G1495" s="59">
        <f t="shared" si="51"/>
        <v>2084.8240000000001</v>
      </c>
      <c r="H1495" s="59">
        <f t="shared" si="52"/>
        <v>0</v>
      </c>
      <c r="I1495" s="60"/>
    </row>
    <row r="1496" spans="1:9" x14ac:dyDescent="0.2">
      <c r="A1496" s="73">
        <v>159</v>
      </c>
      <c r="B1496" s="61">
        <f>Obv!C40</f>
        <v>29</v>
      </c>
      <c r="C1496" s="61">
        <f>Obv!D40</f>
        <v>20902</v>
      </c>
      <c r="D1496" s="61">
        <v>0</v>
      </c>
      <c r="E1496" s="61">
        <v>0</v>
      </c>
      <c r="F1496" s="61">
        <v>0</v>
      </c>
      <c r="G1496" s="59">
        <f t="shared" si="51"/>
        <v>606.15800000000002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550774</v>
      </c>
      <c r="D1503" s="61">
        <v>0</v>
      </c>
      <c r="E1503" s="61">
        <v>0</v>
      </c>
      <c r="F1503" s="61">
        <v>0</v>
      </c>
      <c r="G1503" s="59">
        <f t="shared" si="53"/>
        <v>19827.863999999998</v>
      </c>
      <c r="H1503" s="59">
        <f t="shared" si="54"/>
        <v>0</v>
      </c>
      <c r="I1503" s="60"/>
    </row>
    <row r="1504" spans="1:9" x14ac:dyDescent="0.2">
      <c r="A1504" s="73">
        <v>159</v>
      </c>
      <c r="B1504" s="61">
        <f>Obv!C48</f>
        <v>37</v>
      </c>
      <c r="C1504" s="61">
        <f>Obv!D48</f>
        <v>63593</v>
      </c>
      <c r="D1504" s="61">
        <v>0</v>
      </c>
      <c r="E1504" s="61">
        <v>0</v>
      </c>
      <c r="F1504" s="61">
        <v>0</v>
      </c>
      <c r="G1504" s="59">
        <f t="shared" si="53"/>
        <v>2352.9409999999998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63593</v>
      </c>
      <c r="D1510" s="61">
        <v>0</v>
      </c>
      <c r="E1510" s="61">
        <v>0</v>
      </c>
      <c r="F1510" s="61">
        <v>0</v>
      </c>
      <c r="G1510" s="59">
        <f t="shared" si="53"/>
        <v>2734.4989999999998</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56753</v>
      </c>
      <c r="D1516" s="61">
        <v>0</v>
      </c>
      <c r="E1516" s="61">
        <v>0</v>
      </c>
      <c r="F1516" s="61">
        <v>0</v>
      </c>
      <c r="G1516" s="59">
        <f t="shared" si="53"/>
        <v>2780.8969999999999</v>
      </c>
      <c r="H1516" s="59">
        <f t="shared" si="54"/>
        <v>0</v>
      </c>
      <c r="I1516" s="60"/>
    </row>
    <row r="1517" spans="1:9" x14ac:dyDescent="0.2">
      <c r="A1517" s="73">
        <v>159</v>
      </c>
      <c r="B1517" s="61">
        <f>Obv!C61</f>
        <v>50</v>
      </c>
      <c r="C1517" s="61">
        <f>Obv!D61</f>
        <v>56753</v>
      </c>
      <c r="D1517" s="61">
        <v>0</v>
      </c>
      <c r="E1517" s="61">
        <v>0</v>
      </c>
      <c r="F1517" s="61">
        <v>0</v>
      </c>
      <c r="G1517" s="59">
        <f t="shared" si="53"/>
        <v>2837.65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6840</v>
      </c>
      <c r="D1541" s="61">
        <v>0</v>
      </c>
      <c r="E1541" s="61">
        <v>0</v>
      </c>
      <c r="F1541" s="61">
        <v>0</v>
      </c>
      <c r="G1541" s="59">
        <f t="shared" si="55"/>
        <v>506.15999999999997</v>
      </c>
      <c r="H1541" s="59">
        <f t="shared" si="56"/>
        <v>0</v>
      </c>
      <c r="I1541" s="60"/>
    </row>
    <row r="1542" spans="1:9" x14ac:dyDescent="0.2">
      <c r="A1542" s="73">
        <v>159</v>
      </c>
      <c r="B1542" s="61">
        <f>Obv!C86</f>
        <v>75</v>
      </c>
      <c r="C1542" s="61">
        <f>Obv!D86</f>
        <v>6840</v>
      </c>
      <c r="D1542" s="61">
        <v>0</v>
      </c>
      <c r="E1542" s="61">
        <v>0</v>
      </c>
      <c r="F1542" s="61">
        <v>0</v>
      </c>
      <c r="G1542" s="59">
        <f t="shared" si="55"/>
        <v>513</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487181</v>
      </c>
      <c r="D1557" s="61">
        <v>0</v>
      </c>
      <c r="E1557" s="61">
        <v>0</v>
      </c>
      <c r="F1557" s="61">
        <v>0</v>
      </c>
      <c r="G1557" s="59">
        <f t="shared" si="55"/>
        <v>43846.29</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487181</v>
      </c>
      <c r="D1559" s="61">
        <v>0</v>
      </c>
      <c r="E1559" s="61">
        <v>0</v>
      </c>
      <c r="F1559" s="61">
        <v>0</v>
      </c>
      <c r="G1559" s="59">
        <f t="shared" si="55"/>
        <v>44820.652000000002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J42" sqref="J4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16703</v>
      </c>
      <c r="C6" s="12"/>
      <c r="D6" s="360" t="s">
        <v>3128</v>
      </c>
      <c r="E6" s="361"/>
      <c r="F6" s="15" t="s">
        <v>237</v>
      </c>
      <c r="G6" s="12"/>
      <c r="H6" s="12"/>
      <c r="I6" s="12"/>
      <c r="J6" s="368">
        <f>SUM(Skriveni!G2:G1561)</f>
        <v>126301675.34699999</v>
      </c>
      <c r="K6" s="368"/>
    </row>
    <row r="7" spans="1:11" ht="3" customHeight="1" x14ac:dyDescent="0.2">
      <c r="A7" s="12"/>
      <c r="B7" s="12"/>
      <c r="C7" s="12"/>
      <c r="D7" s="12"/>
      <c r="E7" s="12"/>
      <c r="F7" s="12"/>
      <c r="G7" s="12"/>
      <c r="H7" s="12"/>
      <c r="I7" s="12"/>
      <c r="J7" s="12"/>
      <c r="K7" s="12"/>
    </row>
    <row r="8" spans="1:11" ht="15" customHeight="1" x14ac:dyDescent="0.2">
      <c r="A8" s="22" t="s">
        <v>3125</v>
      </c>
      <c r="B8" s="27">
        <v>3764729</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68540752075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8531</v>
      </c>
      <c r="C18" s="351" t="str">
        <f xml:space="preserve"> IF(B18&gt;0,LOOKUP(B18,Sifre!A255:A869,Sifre!B255:B869),"Djelatnost nije upisana")</f>
        <v>Opće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7456047</v>
      </c>
      <c r="K39" s="114">
        <f>PRRAS!E12</f>
        <v>7168216</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7431706</v>
      </c>
      <c r="K40" s="117">
        <f>PRRAS!E159</f>
        <v>7131155</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45065</v>
      </c>
      <c r="K42" s="120">
        <f>PRRAS!E649</f>
        <v>28641</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706752</v>
      </c>
      <c r="K43" s="114">
        <f>Bil!E13</f>
        <v>678375</v>
      </c>
    </row>
    <row r="44" spans="1:11" ht="12.95" customHeight="1" x14ac:dyDescent="0.2">
      <c r="A44" s="371"/>
      <c r="B44" s="376" t="str">
        <f>Bil!B74</f>
        <v>Financijska imovina (AOP 064+073+081+112+128+140+157+158)</v>
      </c>
      <c r="C44" s="401"/>
      <c r="D44" s="401"/>
      <c r="E44" s="401"/>
      <c r="F44" s="401"/>
      <c r="G44" s="401"/>
      <c r="H44" s="401"/>
      <c r="I44" s="115">
        <f>Bil!C74</f>
        <v>63</v>
      </c>
      <c r="J44" s="116">
        <f>Bil!D74</f>
        <v>596496</v>
      </c>
      <c r="K44" s="117">
        <f>Bil!E74</f>
        <v>565821</v>
      </c>
    </row>
    <row r="45" spans="1:11" ht="12.95" customHeight="1" x14ac:dyDescent="0.2">
      <c r="A45" s="371"/>
      <c r="B45" s="376" t="str">
        <f>Bil!B174</f>
        <v xml:space="preserve">Obveze (AOP 164+175+176+192+220) </v>
      </c>
      <c r="C45" s="401"/>
      <c r="D45" s="401"/>
      <c r="E45" s="401"/>
      <c r="F45" s="401"/>
      <c r="G45" s="401"/>
      <c r="H45" s="401"/>
      <c r="I45" s="115">
        <f>Bil!C174</f>
        <v>163</v>
      </c>
      <c r="J45" s="116">
        <f>Bil!D174</f>
        <v>654044</v>
      </c>
      <c r="K45" s="117">
        <f>Bil!E174</f>
        <v>594461</v>
      </c>
    </row>
    <row r="46" spans="1:11" ht="12.95" customHeight="1" x14ac:dyDescent="0.2">
      <c r="A46" s="372"/>
      <c r="B46" s="390" t="str">
        <f>Bil!B234</f>
        <v>Vlastiti izvori (224 + 232 - 236 + 240 do 242)</v>
      </c>
      <c r="C46" s="391"/>
      <c r="D46" s="391"/>
      <c r="E46" s="391"/>
      <c r="F46" s="391"/>
      <c r="G46" s="391"/>
      <c r="H46" s="391"/>
      <c r="I46" s="118">
        <f>Bil!C234</f>
        <v>223</v>
      </c>
      <c r="J46" s="119">
        <f>Bil!D234</f>
        <v>649205</v>
      </c>
      <c r="K46" s="120">
        <f>Bil!E234</f>
        <v>649735</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7473900</v>
      </c>
      <c r="K50" s="117">
        <f>RasF!E121</f>
        <v>7151792</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7473900</v>
      </c>
      <c r="K51" s="120">
        <f>RasF!E148</f>
        <v>7151792</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2160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2160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617776</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550774</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63593</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487181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2" sqref="E2:F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16703</v>
      </c>
      <c r="C4" s="414"/>
      <c r="D4" s="414"/>
      <c r="E4" s="415">
        <f>SUM(Skriveni!G2:G976)</f>
        <v>110523530.767</v>
      </c>
      <c r="F4" s="416"/>
    </row>
    <row r="5" spans="1:7" s="23" customFormat="1" ht="15" customHeight="1" x14ac:dyDescent="0.2">
      <c r="B5" s="413" t="str">
        <f>"Naziv: "&amp;IF(RefStr!B10&lt;&gt;"",RefStr!B10,"_______________________________________")</f>
        <v>Naziv: XVIII.GIMNAZIJA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8531 Opće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7456047</v>
      </c>
      <c r="E12" s="147">
        <f>E13+E50+E56+E85+E116+E134+E141+E147</f>
        <v>7168216</v>
      </c>
      <c r="F12" s="148">
        <f>IF(D12&lt;&gt;0,IF(E12/D12&gt;=100,"&gt;&gt;100",E12/D12*100),"-")</f>
        <v>96.139630021109042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6009944</v>
      </c>
      <c r="E56" s="147">
        <f>E57+E60+E65+E68+E71+E74+E77+E80</f>
        <v>6092697</v>
      </c>
      <c r="F56" s="150">
        <f t="shared" si="0"/>
        <v>101.37693462701149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7058</v>
      </c>
      <c r="E68" s="147">
        <f>SUM(E69:E70)</f>
        <v>0</v>
      </c>
      <c r="F68" s="150">
        <f t="shared" si="0"/>
        <v>0</v>
      </c>
    </row>
    <row r="69" spans="1:6" s="8" customFormat="1" x14ac:dyDescent="0.2">
      <c r="A69" s="145">
        <v>6341</v>
      </c>
      <c r="B69" s="146" t="s">
        <v>3699</v>
      </c>
      <c r="C69" s="345">
        <v>58</v>
      </c>
      <c r="D69" s="149">
        <v>7058</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5926521</v>
      </c>
      <c r="E74" s="147">
        <f>SUM(E75:E76)</f>
        <v>6055437</v>
      </c>
      <c r="F74" s="150">
        <f t="shared" si="0"/>
        <v>102.17523906521212</v>
      </c>
    </row>
    <row r="75" spans="1:6" s="8" customFormat="1" x14ac:dyDescent="0.2">
      <c r="A75" s="145" t="s">
        <v>1142</v>
      </c>
      <c r="B75" s="146" t="s">
        <v>3980</v>
      </c>
      <c r="C75" s="345">
        <v>64</v>
      </c>
      <c r="D75" s="149">
        <v>5926521</v>
      </c>
      <c r="E75" s="149">
        <v>6025437</v>
      </c>
      <c r="F75" s="148">
        <f t="shared" si="0"/>
        <v>101.66903989709984</v>
      </c>
    </row>
    <row r="76" spans="1:6" s="8" customFormat="1" x14ac:dyDescent="0.2">
      <c r="A76" s="145" t="s">
        <v>3981</v>
      </c>
      <c r="B76" s="146" t="s">
        <v>3982</v>
      </c>
      <c r="C76" s="345">
        <v>65</v>
      </c>
      <c r="D76" s="149"/>
      <c r="E76" s="149">
        <v>30000</v>
      </c>
      <c r="F76" s="148" t="str">
        <f t="shared" si="0"/>
        <v>-</v>
      </c>
    </row>
    <row r="77" spans="1:6" s="8" customFormat="1" x14ac:dyDescent="0.2">
      <c r="A77" s="145" t="s">
        <v>3983</v>
      </c>
      <c r="B77" s="146" t="s">
        <v>919</v>
      </c>
      <c r="C77" s="345">
        <v>66</v>
      </c>
      <c r="D77" s="147">
        <f>SUM(D78:D79)</f>
        <v>76365</v>
      </c>
      <c r="E77" s="147">
        <f>SUM(E78:E79)</f>
        <v>37260</v>
      </c>
      <c r="F77" s="150">
        <f t="shared" si="0"/>
        <v>48.791985857395403</v>
      </c>
    </row>
    <row r="78" spans="1:6" s="8" customFormat="1" x14ac:dyDescent="0.2">
      <c r="A78" s="145" t="s">
        <v>3984</v>
      </c>
      <c r="B78" s="146" t="s">
        <v>920</v>
      </c>
      <c r="C78" s="345">
        <v>67</v>
      </c>
      <c r="D78" s="149">
        <v>76365</v>
      </c>
      <c r="E78" s="149">
        <v>37260</v>
      </c>
      <c r="F78" s="148">
        <f t="shared" ref="F78:F141" si="1">IF(D78&lt;&gt;0,IF(E78/D78&gt;=100,"&gt;&gt;100",E78/D78*100),"-")</f>
        <v>48.791985857395403</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6</v>
      </c>
      <c r="E85" s="147">
        <f>E86+E94+E101+E109</f>
        <v>10</v>
      </c>
      <c r="F85" s="150">
        <f t="shared" si="1"/>
        <v>166.66666666666669</v>
      </c>
    </row>
    <row r="86" spans="1:6" s="8" customFormat="1" x14ac:dyDescent="0.2">
      <c r="A86" s="145">
        <v>641</v>
      </c>
      <c r="B86" s="146" t="s">
        <v>929</v>
      </c>
      <c r="C86" s="345">
        <v>75</v>
      </c>
      <c r="D86" s="147">
        <f>SUM(D87:D93)</f>
        <v>6</v>
      </c>
      <c r="E86" s="147">
        <f>SUM(E87:E93)</f>
        <v>10</v>
      </c>
      <c r="F86" s="150">
        <f t="shared" si="1"/>
        <v>166.66666666666669</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6</v>
      </c>
      <c r="E88" s="149">
        <v>10</v>
      </c>
      <c r="F88" s="148">
        <f t="shared" si="1"/>
        <v>166.66666666666669</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317350</v>
      </c>
      <c r="E116" s="147">
        <f>E117+E122+E130</f>
        <v>338890</v>
      </c>
      <c r="F116" s="150">
        <f t="shared" si="1"/>
        <v>106.78745864187806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317350</v>
      </c>
      <c r="E122" s="147">
        <f>SUM(E123:E129)</f>
        <v>338890</v>
      </c>
      <c r="F122" s="150">
        <f t="shared" si="1"/>
        <v>106.78745864187806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295728</v>
      </c>
      <c r="E127" s="149">
        <v>314222</v>
      </c>
      <c r="F127" s="148">
        <f t="shared" si="1"/>
        <v>106.25371963425852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v>21622</v>
      </c>
      <c r="E129" s="149">
        <v>24668</v>
      </c>
      <c r="F129" s="148">
        <f t="shared" si="1"/>
        <v>114.08750346868931</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15650</v>
      </c>
      <c r="E134" s="147">
        <f>E135+E138</f>
        <v>26680</v>
      </c>
      <c r="F134" s="150">
        <f t="shared" si="1"/>
        <v>170.47923322683707</v>
      </c>
    </row>
    <row r="135" spans="1:6" s="8" customFormat="1" x14ac:dyDescent="0.2">
      <c r="A135" s="145">
        <v>661</v>
      </c>
      <c r="B135" s="146" t="s">
        <v>425</v>
      </c>
      <c r="C135" s="345">
        <v>124</v>
      </c>
      <c r="D135" s="147">
        <f>SUM(D136:D137)</f>
        <v>10750</v>
      </c>
      <c r="E135" s="147">
        <f>SUM(E136:E137)</f>
        <v>21500</v>
      </c>
      <c r="F135" s="150">
        <f t="shared" si="1"/>
        <v>200</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10750</v>
      </c>
      <c r="E137" s="149">
        <v>21500</v>
      </c>
      <c r="F137" s="148">
        <f t="shared" si="1"/>
        <v>200</v>
      </c>
    </row>
    <row r="138" spans="1:6" s="8" customFormat="1" x14ac:dyDescent="0.2">
      <c r="A138" s="145">
        <v>663</v>
      </c>
      <c r="B138" s="151" t="s">
        <v>426</v>
      </c>
      <c r="C138" s="345">
        <v>127</v>
      </c>
      <c r="D138" s="147">
        <f>SUM(D139:D140)</f>
        <v>4900</v>
      </c>
      <c r="E138" s="147">
        <f>SUM(E139:E140)</f>
        <v>5180</v>
      </c>
      <c r="F138" s="150">
        <f t="shared" si="1"/>
        <v>105.71428571428572</v>
      </c>
    </row>
    <row r="139" spans="1:6" s="8" customFormat="1" x14ac:dyDescent="0.2">
      <c r="A139" s="145">
        <v>6631</v>
      </c>
      <c r="B139" s="146" t="s">
        <v>1502</v>
      </c>
      <c r="C139" s="345">
        <v>128</v>
      </c>
      <c r="D139" s="149">
        <v>4900</v>
      </c>
      <c r="E139" s="149">
        <v>5080</v>
      </c>
      <c r="F139" s="148">
        <f t="shared" si="1"/>
        <v>103.67346938775511</v>
      </c>
    </row>
    <row r="140" spans="1:6" s="8" customFormat="1" x14ac:dyDescent="0.2">
      <c r="A140" s="145">
        <v>6632</v>
      </c>
      <c r="B140" s="151" t="s">
        <v>1503</v>
      </c>
      <c r="C140" s="345">
        <v>129</v>
      </c>
      <c r="D140" s="149"/>
      <c r="E140" s="149">
        <v>100</v>
      </c>
      <c r="F140" s="148" t="str">
        <f t="shared" si="1"/>
        <v>-</v>
      </c>
    </row>
    <row r="141" spans="1:6" s="8" customFormat="1" x14ac:dyDescent="0.2">
      <c r="A141" s="145">
        <v>67</v>
      </c>
      <c r="B141" s="151" t="s">
        <v>427</v>
      </c>
      <c r="C141" s="345">
        <v>130</v>
      </c>
      <c r="D141" s="147">
        <f>D142+D146</f>
        <v>1113097</v>
      </c>
      <c r="E141" s="147">
        <f>E142+E146</f>
        <v>709939</v>
      </c>
      <c r="F141" s="150">
        <f t="shared" si="1"/>
        <v>63.78051508538789</v>
      </c>
    </row>
    <row r="142" spans="1:6" s="8" customFormat="1" ht="24" x14ac:dyDescent="0.2">
      <c r="A142" s="145">
        <v>671</v>
      </c>
      <c r="B142" s="154" t="s">
        <v>1672</v>
      </c>
      <c r="C142" s="345">
        <v>131</v>
      </c>
      <c r="D142" s="147">
        <f>SUM(D143:D145)</f>
        <v>1113097</v>
      </c>
      <c r="E142" s="147">
        <f>SUM(E143:E145)</f>
        <v>709939</v>
      </c>
      <c r="F142" s="150">
        <f t="shared" ref="F142:F205" si="2">IF(D142&lt;&gt;0,IF(E142/D142&gt;=100,"&gt;&gt;100",E142/D142*100),"-")</f>
        <v>63.78051508538789</v>
      </c>
    </row>
    <row r="143" spans="1:6" s="8" customFormat="1" x14ac:dyDescent="0.2">
      <c r="A143" s="145">
        <v>6711</v>
      </c>
      <c r="B143" s="146" t="s">
        <v>3582</v>
      </c>
      <c r="C143" s="345">
        <v>132</v>
      </c>
      <c r="D143" s="149">
        <v>1081610</v>
      </c>
      <c r="E143" s="149">
        <v>700103</v>
      </c>
      <c r="F143" s="148">
        <f t="shared" si="2"/>
        <v>64.727859394791096</v>
      </c>
    </row>
    <row r="144" spans="1:6" s="8" customFormat="1" x14ac:dyDescent="0.2">
      <c r="A144" s="145">
        <v>6712</v>
      </c>
      <c r="B144" s="151" t="s">
        <v>2276</v>
      </c>
      <c r="C144" s="345">
        <v>133</v>
      </c>
      <c r="D144" s="149">
        <v>31487</v>
      </c>
      <c r="E144" s="149">
        <v>9836</v>
      </c>
      <c r="F144" s="148">
        <f t="shared" si="2"/>
        <v>31.23828881760727</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7431706</v>
      </c>
      <c r="E159" s="147">
        <f>E160+E171+E204+E223+E232+E257+E268</f>
        <v>7131155</v>
      </c>
      <c r="F159" s="150">
        <f t="shared" si="2"/>
        <v>95.955827639037395</v>
      </c>
    </row>
    <row r="160" spans="1:6" s="8" customFormat="1" x14ac:dyDescent="0.2">
      <c r="A160" s="145">
        <v>31</v>
      </c>
      <c r="B160" s="146" t="s">
        <v>431</v>
      </c>
      <c r="C160" s="345">
        <v>149</v>
      </c>
      <c r="D160" s="147">
        <f>D161+D166+D167</f>
        <v>5950230</v>
      </c>
      <c r="E160" s="147">
        <f>E161+E166+E167</f>
        <v>6049605</v>
      </c>
      <c r="F160" s="150">
        <f t="shared" si="2"/>
        <v>101.67010350860386</v>
      </c>
    </row>
    <row r="161" spans="1:6" s="8" customFormat="1" x14ac:dyDescent="0.2">
      <c r="A161" s="145">
        <v>311</v>
      </c>
      <c r="B161" s="146" t="s">
        <v>432</v>
      </c>
      <c r="C161" s="345">
        <v>150</v>
      </c>
      <c r="D161" s="147">
        <f>SUM(D162:D165)</f>
        <v>4857240</v>
      </c>
      <c r="E161" s="147">
        <f>SUM(E162:E165)</f>
        <v>4959951</v>
      </c>
      <c r="F161" s="150">
        <f t="shared" si="2"/>
        <v>102.11459594337524</v>
      </c>
    </row>
    <row r="162" spans="1:6" s="8" customFormat="1" x14ac:dyDescent="0.2">
      <c r="A162" s="145">
        <v>3111</v>
      </c>
      <c r="B162" s="146" t="s">
        <v>385</v>
      </c>
      <c r="C162" s="345">
        <v>151</v>
      </c>
      <c r="D162" s="149">
        <v>4785815</v>
      </c>
      <c r="E162" s="149">
        <v>4846378</v>
      </c>
      <c r="F162" s="148">
        <f t="shared" si="2"/>
        <v>101.26546889087858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71425</v>
      </c>
      <c r="E164" s="149">
        <v>113573</v>
      </c>
      <c r="F164" s="148">
        <f t="shared" si="2"/>
        <v>159.0101505075254</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236652</v>
      </c>
      <c r="E166" s="149">
        <v>224566</v>
      </c>
      <c r="F166" s="148">
        <f t="shared" si="2"/>
        <v>94.892922941703432</v>
      </c>
    </row>
    <row r="167" spans="1:6" s="8" customFormat="1" x14ac:dyDescent="0.2">
      <c r="A167" s="145">
        <v>313</v>
      </c>
      <c r="B167" s="146" t="s">
        <v>2853</v>
      </c>
      <c r="C167" s="345">
        <v>156</v>
      </c>
      <c r="D167" s="147">
        <f>SUM(D168:D170)</f>
        <v>856338</v>
      </c>
      <c r="E167" s="147">
        <f>SUM(E168:E170)</f>
        <v>865088</v>
      </c>
      <c r="F167" s="150">
        <f t="shared" si="2"/>
        <v>101.0217927967695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750528</v>
      </c>
      <c r="E169" s="149">
        <v>757355</v>
      </c>
      <c r="F169" s="148">
        <f t="shared" si="2"/>
        <v>100.90962628975868</v>
      </c>
    </row>
    <row r="170" spans="1:6" s="8" customFormat="1" x14ac:dyDescent="0.2">
      <c r="A170" s="145">
        <v>3133</v>
      </c>
      <c r="B170" s="146" t="s">
        <v>264</v>
      </c>
      <c r="C170" s="345">
        <v>159</v>
      </c>
      <c r="D170" s="149">
        <v>105810</v>
      </c>
      <c r="E170" s="149">
        <v>107733</v>
      </c>
      <c r="F170" s="148">
        <f t="shared" si="2"/>
        <v>101.81740856251773</v>
      </c>
    </row>
    <row r="171" spans="1:6" s="8" customFormat="1" x14ac:dyDescent="0.2">
      <c r="A171" s="145">
        <v>32</v>
      </c>
      <c r="B171" s="146" t="s">
        <v>433</v>
      </c>
      <c r="C171" s="345">
        <v>160</v>
      </c>
      <c r="D171" s="147">
        <f>D172+D177+D185+D195+D196</f>
        <v>986035</v>
      </c>
      <c r="E171" s="147">
        <f>E172+E177+E185+E195+E196</f>
        <v>879689</v>
      </c>
      <c r="F171" s="150">
        <f t="shared" si="2"/>
        <v>89.214784465054493</v>
      </c>
    </row>
    <row r="172" spans="1:6" s="8" customFormat="1" x14ac:dyDescent="0.2">
      <c r="A172" s="145">
        <v>321</v>
      </c>
      <c r="B172" s="146" t="s">
        <v>3359</v>
      </c>
      <c r="C172" s="345">
        <v>161</v>
      </c>
      <c r="D172" s="147">
        <f>SUM(D173:D176)</f>
        <v>326478</v>
      </c>
      <c r="E172" s="147">
        <f>SUM(E173:E176)</f>
        <v>337279</v>
      </c>
      <c r="F172" s="150">
        <f t="shared" si="2"/>
        <v>103.30833930617072</v>
      </c>
    </row>
    <row r="173" spans="1:6" s="8" customFormat="1" x14ac:dyDescent="0.2">
      <c r="A173" s="145">
        <v>3211</v>
      </c>
      <c r="B173" s="146" t="s">
        <v>3243</v>
      </c>
      <c r="C173" s="345">
        <v>162</v>
      </c>
      <c r="D173" s="149">
        <v>145957</v>
      </c>
      <c r="E173" s="149">
        <v>151742</v>
      </c>
      <c r="F173" s="148">
        <f t="shared" si="2"/>
        <v>103.9634960981659</v>
      </c>
    </row>
    <row r="174" spans="1:6" s="8" customFormat="1" x14ac:dyDescent="0.2">
      <c r="A174" s="145">
        <v>3212</v>
      </c>
      <c r="B174" s="146" t="s">
        <v>108</v>
      </c>
      <c r="C174" s="345">
        <v>163</v>
      </c>
      <c r="D174" s="149">
        <v>179021</v>
      </c>
      <c r="E174" s="149">
        <v>180976</v>
      </c>
      <c r="F174" s="148">
        <f t="shared" si="2"/>
        <v>101.09205065327531</v>
      </c>
    </row>
    <row r="175" spans="1:6" s="8" customFormat="1" x14ac:dyDescent="0.2">
      <c r="A175" s="145">
        <v>3213</v>
      </c>
      <c r="B175" s="146" t="s">
        <v>2999</v>
      </c>
      <c r="C175" s="345">
        <v>164</v>
      </c>
      <c r="D175" s="149">
        <v>1500</v>
      </c>
      <c r="E175" s="149">
        <v>4561</v>
      </c>
      <c r="F175" s="148">
        <f t="shared" si="2"/>
        <v>304.06666666666666</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144012</v>
      </c>
      <c r="E177" s="147">
        <f>SUM(E178:E184)</f>
        <v>165091</v>
      </c>
      <c r="F177" s="150">
        <f t="shared" si="2"/>
        <v>114.63697469655307</v>
      </c>
    </row>
    <row r="178" spans="1:6" s="8" customFormat="1" x14ac:dyDescent="0.2">
      <c r="A178" s="145">
        <v>3221</v>
      </c>
      <c r="B178" s="146" t="s">
        <v>3000</v>
      </c>
      <c r="C178" s="345">
        <v>167</v>
      </c>
      <c r="D178" s="149">
        <v>117361</v>
      </c>
      <c r="E178" s="149">
        <v>130245</v>
      </c>
      <c r="F178" s="148">
        <f t="shared" si="2"/>
        <v>110.97809323369773</v>
      </c>
    </row>
    <row r="179" spans="1:6" s="8" customFormat="1" x14ac:dyDescent="0.2">
      <c r="A179" s="145">
        <v>3222</v>
      </c>
      <c r="B179" s="146" t="s">
        <v>3001</v>
      </c>
      <c r="C179" s="345">
        <v>168</v>
      </c>
      <c r="D179" s="149">
        <v>6569</v>
      </c>
      <c r="E179" s="149">
        <v>11722</v>
      </c>
      <c r="F179" s="148">
        <f t="shared" si="2"/>
        <v>178.44420764195462</v>
      </c>
    </row>
    <row r="180" spans="1:6" s="8" customFormat="1" x14ac:dyDescent="0.2">
      <c r="A180" s="145">
        <v>3223</v>
      </c>
      <c r="B180" s="146" t="s">
        <v>3002</v>
      </c>
      <c r="C180" s="345">
        <v>169</v>
      </c>
      <c r="D180" s="149"/>
      <c r="E180" s="149"/>
      <c r="F180" s="148" t="str">
        <f t="shared" si="2"/>
        <v>-</v>
      </c>
    </row>
    <row r="181" spans="1:6" s="8" customFormat="1" x14ac:dyDescent="0.2">
      <c r="A181" s="145">
        <v>3224</v>
      </c>
      <c r="B181" s="146" t="s">
        <v>2236</v>
      </c>
      <c r="C181" s="345">
        <v>170</v>
      </c>
      <c r="D181" s="149">
        <v>13137</v>
      </c>
      <c r="E181" s="149">
        <v>20773</v>
      </c>
      <c r="F181" s="148">
        <f t="shared" si="2"/>
        <v>158.12590393544949</v>
      </c>
    </row>
    <row r="182" spans="1:6" s="8" customFormat="1" x14ac:dyDescent="0.2">
      <c r="A182" s="145">
        <v>3225</v>
      </c>
      <c r="B182" s="146" t="s">
        <v>504</v>
      </c>
      <c r="C182" s="345">
        <v>171</v>
      </c>
      <c r="D182" s="149">
        <v>4094</v>
      </c>
      <c r="E182" s="149">
        <v>1882</v>
      </c>
      <c r="F182" s="148">
        <f t="shared" si="2"/>
        <v>45.969711773326821</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2851</v>
      </c>
      <c r="E184" s="149">
        <v>469</v>
      </c>
      <c r="F184" s="148">
        <f t="shared" si="2"/>
        <v>16.450368291827431</v>
      </c>
    </row>
    <row r="185" spans="1:6" s="8" customFormat="1" x14ac:dyDescent="0.2">
      <c r="A185" s="145">
        <v>323</v>
      </c>
      <c r="B185" s="146" t="s">
        <v>2312</v>
      </c>
      <c r="C185" s="345">
        <v>174</v>
      </c>
      <c r="D185" s="147">
        <f>SUM(D186:D194)</f>
        <v>405564</v>
      </c>
      <c r="E185" s="147">
        <f>SUM(E186:E194)</f>
        <v>226464</v>
      </c>
      <c r="F185" s="150">
        <f t="shared" si="2"/>
        <v>55.839275675355807</v>
      </c>
    </row>
    <row r="186" spans="1:6" s="8" customFormat="1" x14ac:dyDescent="0.2">
      <c r="A186" s="145">
        <v>3231</v>
      </c>
      <c r="B186" s="146" t="s">
        <v>855</v>
      </c>
      <c r="C186" s="345">
        <v>175</v>
      </c>
      <c r="D186" s="149">
        <v>30420</v>
      </c>
      <c r="E186" s="149">
        <v>28424</v>
      </c>
      <c r="F186" s="148">
        <f t="shared" si="2"/>
        <v>93.438527284681129</v>
      </c>
    </row>
    <row r="187" spans="1:6" s="8" customFormat="1" x14ac:dyDescent="0.2">
      <c r="A187" s="145">
        <v>3232</v>
      </c>
      <c r="B187" s="146" t="s">
        <v>3870</v>
      </c>
      <c r="C187" s="345">
        <v>176</v>
      </c>
      <c r="D187" s="149">
        <v>202157</v>
      </c>
      <c r="E187" s="149">
        <v>32180</v>
      </c>
      <c r="F187" s="148">
        <f t="shared" si="2"/>
        <v>15.918320908996472</v>
      </c>
    </row>
    <row r="188" spans="1:6" s="8" customFormat="1" x14ac:dyDescent="0.2">
      <c r="A188" s="145">
        <v>3233</v>
      </c>
      <c r="B188" s="146" t="s">
        <v>3871</v>
      </c>
      <c r="C188" s="345">
        <v>177</v>
      </c>
      <c r="D188" s="149">
        <v>2512</v>
      </c>
      <c r="E188" s="149">
        <v>960</v>
      </c>
      <c r="F188" s="148">
        <f t="shared" si="2"/>
        <v>38.216560509554142</v>
      </c>
    </row>
    <row r="189" spans="1:6" s="8" customFormat="1" x14ac:dyDescent="0.2">
      <c r="A189" s="145">
        <v>3234</v>
      </c>
      <c r="B189" s="146" t="s">
        <v>3872</v>
      </c>
      <c r="C189" s="345">
        <v>178</v>
      </c>
      <c r="D189" s="149">
        <v>40878</v>
      </c>
      <c r="E189" s="149">
        <v>42764</v>
      </c>
      <c r="F189" s="148">
        <f t="shared" si="2"/>
        <v>104.61372865600079</v>
      </c>
    </row>
    <row r="190" spans="1:6" s="8" customFormat="1" x14ac:dyDescent="0.2">
      <c r="A190" s="145">
        <v>3235</v>
      </c>
      <c r="B190" s="146" t="s">
        <v>3873</v>
      </c>
      <c r="C190" s="345">
        <v>179</v>
      </c>
      <c r="D190" s="149">
        <v>21505</v>
      </c>
      <c r="E190" s="149">
        <v>38631</v>
      </c>
      <c r="F190" s="148">
        <f t="shared" si="2"/>
        <v>179.63729365263893</v>
      </c>
    </row>
    <row r="191" spans="1:6" s="8" customFormat="1" x14ac:dyDescent="0.2">
      <c r="A191" s="145">
        <v>3236</v>
      </c>
      <c r="B191" s="146" t="s">
        <v>3874</v>
      </c>
      <c r="C191" s="345">
        <v>180</v>
      </c>
      <c r="D191" s="149">
        <v>11320</v>
      </c>
      <c r="E191" s="149">
        <v>8500</v>
      </c>
      <c r="F191" s="148">
        <f t="shared" si="2"/>
        <v>75.088339222614849</v>
      </c>
    </row>
    <row r="192" spans="1:6" s="8" customFormat="1" x14ac:dyDescent="0.2">
      <c r="A192" s="145">
        <v>3237</v>
      </c>
      <c r="B192" s="146" t="s">
        <v>3875</v>
      </c>
      <c r="C192" s="345">
        <v>181</v>
      </c>
      <c r="D192" s="149">
        <v>43753</v>
      </c>
      <c r="E192" s="149">
        <v>51429</v>
      </c>
      <c r="F192" s="148">
        <f t="shared" si="2"/>
        <v>117.54393984412496</v>
      </c>
    </row>
    <row r="193" spans="1:6" s="8" customFormat="1" x14ac:dyDescent="0.2">
      <c r="A193" s="145">
        <v>3238</v>
      </c>
      <c r="B193" s="146" t="s">
        <v>702</v>
      </c>
      <c r="C193" s="345">
        <v>182</v>
      </c>
      <c r="D193" s="149">
        <v>45154</v>
      </c>
      <c r="E193" s="149">
        <v>18183</v>
      </c>
      <c r="F193" s="148">
        <f t="shared" si="2"/>
        <v>40.268857687026625</v>
      </c>
    </row>
    <row r="194" spans="1:6" s="8" customFormat="1" x14ac:dyDescent="0.2">
      <c r="A194" s="145">
        <v>3239</v>
      </c>
      <c r="B194" s="146" t="s">
        <v>703</v>
      </c>
      <c r="C194" s="345">
        <v>183</v>
      </c>
      <c r="D194" s="149">
        <v>7865</v>
      </c>
      <c r="E194" s="149">
        <v>5393</v>
      </c>
      <c r="F194" s="148">
        <f t="shared" si="2"/>
        <v>68.569612205975844</v>
      </c>
    </row>
    <row r="195" spans="1:6" s="8" customFormat="1" x14ac:dyDescent="0.2">
      <c r="A195" s="145">
        <v>324</v>
      </c>
      <c r="B195" s="146" t="s">
        <v>3584</v>
      </c>
      <c r="C195" s="345">
        <v>184</v>
      </c>
      <c r="D195" s="149">
        <v>721</v>
      </c>
      <c r="E195" s="149">
        <v>3164</v>
      </c>
      <c r="F195" s="148">
        <f t="shared" si="2"/>
        <v>438.83495145631065</v>
      </c>
    </row>
    <row r="196" spans="1:6" s="8" customFormat="1" x14ac:dyDescent="0.2">
      <c r="A196" s="145">
        <v>329</v>
      </c>
      <c r="B196" s="146" t="s">
        <v>434</v>
      </c>
      <c r="C196" s="345">
        <v>185</v>
      </c>
      <c r="D196" s="147">
        <f>SUM(D197:D203)</f>
        <v>109260</v>
      </c>
      <c r="E196" s="147">
        <f>SUM(E197:E203)</f>
        <v>147691</v>
      </c>
      <c r="F196" s="150">
        <f t="shared" si="2"/>
        <v>135.17389712612118</v>
      </c>
    </row>
    <row r="197" spans="1:6" s="8" customFormat="1" x14ac:dyDescent="0.2">
      <c r="A197" s="145">
        <v>3291</v>
      </c>
      <c r="B197" s="151" t="s">
        <v>1965</v>
      </c>
      <c r="C197" s="345">
        <v>186</v>
      </c>
      <c r="D197" s="149">
        <v>60046</v>
      </c>
      <c r="E197" s="149">
        <v>79360</v>
      </c>
      <c r="F197" s="148">
        <f t="shared" si="2"/>
        <v>132.16533990607203</v>
      </c>
    </row>
    <row r="198" spans="1:6" s="8" customFormat="1" x14ac:dyDescent="0.2">
      <c r="A198" s="145">
        <v>3292</v>
      </c>
      <c r="B198" s="146" t="s">
        <v>1966</v>
      </c>
      <c r="C198" s="345">
        <v>187</v>
      </c>
      <c r="D198" s="149">
        <v>11898</v>
      </c>
      <c r="E198" s="149">
        <v>14156</v>
      </c>
      <c r="F198" s="148">
        <f t="shared" si="2"/>
        <v>118.97797949235165</v>
      </c>
    </row>
    <row r="199" spans="1:6" s="8" customFormat="1" x14ac:dyDescent="0.2">
      <c r="A199" s="145">
        <v>3293</v>
      </c>
      <c r="B199" s="146" t="s">
        <v>1967</v>
      </c>
      <c r="C199" s="345">
        <v>188</v>
      </c>
      <c r="D199" s="149">
        <v>22015</v>
      </c>
      <c r="E199" s="149">
        <v>14303</v>
      </c>
      <c r="F199" s="148">
        <f t="shared" si="2"/>
        <v>64.969339086986139</v>
      </c>
    </row>
    <row r="200" spans="1:6" s="8" customFormat="1" x14ac:dyDescent="0.2">
      <c r="A200" s="145">
        <v>3294</v>
      </c>
      <c r="B200" s="146" t="s">
        <v>2313</v>
      </c>
      <c r="C200" s="345">
        <v>189</v>
      </c>
      <c r="D200" s="149">
        <v>850</v>
      </c>
      <c r="E200" s="149">
        <v>750</v>
      </c>
      <c r="F200" s="148">
        <f t="shared" si="2"/>
        <v>88.235294117647058</v>
      </c>
    </row>
    <row r="201" spans="1:6" s="8" customFormat="1" x14ac:dyDescent="0.2">
      <c r="A201" s="145">
        <v>3295</v>
      </c>
      <c r="B201" s="146" t="s">
        <v>3585</v>
      </c>
      <c r="C201" s="345">
        <v>190</v>
      </c>
      <c r="D201" s="149">
        <v>338</v>
      </c>
      <c r="E201" s="149"/>
      <c r="F201" s="148">
        <f t="shared" si="2"/>
        <v>0</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14113</v>
      </c>
      <c r="E203" s="149">
        <v>39122</v>
      </c>
      <c r="F203" s="148">
        <f t="shared" si="2"/>
        <v>277.2054134485935</v>
      </c>
    </row>
    <row r="204" spans="1:6" s="8" customFormat="1" x14ac:dyDescent="0.2">
      <c r="A204" s="145">
        <v>34</v>
      </c>
      <c r="B204" s="151" t="s">
        <v>435</v>
      </c>
      <c r="C204" s="345">
        <v>193</v>
      </c>
      <c r="D204" s="147">
        <f>D205+D210+D218</f>
        <v>6801</v>
      </c>
      <c r="E204" s="147">
        <f>E205+E210+E218</f>
        <v>9509</v>
      </c>
      <c r="F204" s="150">
        <f t="shared" si="2"/>
        <v>139.81767387148949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6801</v>
      </c>
      <c r="E218" s="147">
        <f>SUM(E219:E222)</f>
        <v>9509</v>
      </c>
      <c r="F218" s="150">
        <f t="shared" si="3"/>
        <v>139.81767387148949</v>
      </c>
    </row>
    <row r="219" spans="1:6" s="8" customFormat="1" x14ac:dyDescent="0.2">
      <c r="A219" s="145">
        <v>3431</v>
      </c>
      <c r="B219" s="151" t="s">
        <v>3587</v>
      </c>
      <c r="C219" s="345">
        <v>208</v>
      </c>
      <c r="D219" s="149">
        <v>6801</v>
      </c>
      <c r="E219" s="149">
        <v>8898</v>
      </c>
      <c r="F219" s="148">
        <f t="shared" si="3"/>
        <v>130.83370092633436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v>611</v>
      </c>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474405</v>
      </c>
      <c r="E257" s="147">
        <f>E258+E264</f>
        <v>188732</v>
      </c>
      <c r="F257" s="150">
        <f t="shared" si="3"/>
        <v>39.782885930797526</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474405</v>
      </c>
      <c r="E264" s="147">
        <f>SUM(E265:E267)</f>
        <v>188732</v>
      </c>
      <c r="F264" s="150">
        <f t="shared" si="3"/>
        <v>39.782885930797526</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v>474405</v>
      </c>
      <c r="E266" s="149">
        <v>188732</v>
      </c>
      <c r="F266" s="148">
        <f t="shared" si="3"/>
        <v>39.782885930797526</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14235</v>
      </c>
      <c r="E268" s="147">
        <f>E269+E273+E277+E283</f>
        <v>3620</v>
      </c>
      <c r="F268" s="150">
        <f t="shared" si="3"/>
        <v>25.430277485072004</v>
      </c>
    </row>
    <row r="269" spans="1:6" s="8" customFormat="1" x14ac:dyDescent="0.2">
      <c r="A269" s="145">
        <v>381</v>
      </c>
      <c r="B269" s="146" t="s">
        <v>1549</v>
      </c>
      <c r="C269" s="345">
        <v>258</v>
      </c>
      <c r="D269" s="147">
        <f>SUM(D270:D272)</f>
        <v>14235</v>
      </c>
      <c r="E269" s="147">
        <f>SUM(E270:E272)</f>
        <v>3620</v>
      </c>
      <c r="F269" s="150">
        <f t="shared" si="3"/>
        <v>25.430277485072004</v>
      </c>
    </row>
    <row r="270" spans="1:6" s="8" customFormat="1" x14ac:dyDescent="0.2">
      <c r="A270" s="145">
        <v>3811</v>
      </c>
      <c r="B270" s="146" t="s">
        <v>4127</v>
      </c>
      <c r="C270" s="345">
        <v>259</v>
      </c>
      <c r="D270" s="149">
        <v>14235</v>
      </c>
      <c r="E270" s="149">
        <v>3620</v>
      </c>
      <c r="F270" s="148">
        <f t="shared" ref="F270:F299" si="4">IF(D270&lt;&gt;0,IF(E270/D270&gt;=100,"&gt;&gt;100",E270/D270*100),"-")</f>
        <v>25.430277485072004</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7431706</v>
      </c>
      <c r="E292" s="147">
        <f>E159-E290+E291</f>
        <v>7131155</v>
      </c>
      <c r="F292" s="150">
        <f t="shared" si="4"/>
        <v>95.955827639037395</v>
      </c>
    </row>
    <row r="293" spans="1:6" s="8" customFormat="1" x14ac:dyDescent="0.2">
      <c r="A293" s="145" t="s">
        <v>1215</v>
      </c>
      <c r="B293" s="146" t="s">
        <v>3441</v>
      </c>
      <c r="C293" s="345">
        <v>282</v>
      </c>
      <c r="D293" s="147">
        <f>IF(D12&gt;=D292,D12-D292,0)</f>
        <v>24341</v>
      </c>
      <c r="E293" s="147">
        <f>IF(E12&gt;=E292,E12-E292,0)</f>
        <v>37061</v>
      </c>
      <c r="F293" s="150">
        <f t="shared" si="4"/>
        <v>152.2575079084672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v>27212</v>
      </c>
      <c r="E296" s="149">
        <v>45065</v>
      </c>
      <c r="F296" s="148">
        <f t="shared" si="4"/>
        <v>165.60708510951051</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42194</v>
      </c>
      <c r="E353" s="147">
        <f>E354+E366+E399+E403+E405</f>
        <v>20637</v>
      </c>
      <c r="F353" s="150">
        <f t="shared" si="5"/>
        <v>48.909797601554722</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42194</v>
      </c>
      <c r="E366" s="147">
        <f>E367+E372+E381+E386+E391+E394</f>
        <v>20637</v>
      </c>
      <c r="F366" s="150">
        <f t="shared" si="6"/>
        <v>48.909797601554722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29298</v>
      </c>
      <c r="E372" s="147">
        <f>SUM(E373:E380)</f>
        <v>100</v>
      </c>
      <c r="F372" s="150">
        <f t="shared" si="6"/>
        <v>0.34132022663663053</v>
      </c>
    </row>
    <row r="373" spans="1:6" s="8" customFormat="1" x14ac:dyDescent="0.2">
      <c r="A373" s="145">
        <v>4221</v>
      </c>
      <c r="B373" s="146" t="s">
        <v>3941</v>
      </c>
      <c r="C373" s="345">
        <v>361</v>
      </c>
      <c r="D373" s="149">
        <v>26799</v>
      </c>
      <c r="E373" s="149">
        <v>100</v>
      </c>
      <c r="F373" s="148">
        <f t="shared" si="6"/>
        <v>0.37314825180044031</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2499</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12896</v>
      </c>
      <c r="E386" s="147">
        <f>SUM(E387:E390)</f>
        <v>20537</v>
      </c>
      <c r="F386" s="150">
        <f t="shared" si="6"/>
        <v>159.25093052109182</v>
      </c>
    </row>
    <row r="387" spans="1:6" s="8" customFormat="1" x14ac:dyDescent="0.2">
      <c r="A387" s="145">
        <v>4241</v>
      </c>
      <c r="B387" s="146" t="s">
        <v>2886</v>
      </c>
      <c r="C387" s="345">
        <v>375</v>
      </c>
      <c r="D387" s="149">
        <v>12896</v>
      </c>
      <c r="E387" s="149">
        <v>20537</v>
      </c>
      <c r="F387" s="148">
        <f t="shared" si="6"/>
        <v>159.25093052109182</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42194</v>
      </c>
      <c r="E411" s="147">
        <f>IF(E353&gt;=E301, E353-E301, 0)</f>
        <v>20637</v>
      </c>
      <c r="F411" s="150">
        <f t="shared" si="6"/>
        <v>48.909797601554722</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7456047</v>
      </c>
      <c r="E415" s="147">
        <f>E12+E301</f>
        <v>7168216</v>
      </c>
      <c r="F415" s="150">
        <f t="shared" si="6"/>
        <v>96.139630021109042</v>
      </c>
    </row>
    <row r="416" spans="1:6" s="8" customFormat="1" x14ac:dyDescent="0.2">
      <c r="A416" s="145" t="s">
        <v>1215</v>
      </c>
      <c r="B416" s="146" t="s">
        <v>1993</v>
      </c>
      <c r="C416" s="345">
        <v>404</v>
      </c>
      <c r="D416" s="147">
        <f>D292+D353</f>
        <v>7473900</v>
      </c>
      <c r="E416" s="147">
        <f>E292+E353</f>
        <v>7151792</v>
      </c>
      <c r="F416" s="150">
        <f t="shared" si="6"/>
        <v>95.690228662411855</v>
      </c>
    </row>
    <row r="417" spans="1:6" s="8" customFormat="1" x14ac:dyDescent="0.2">
      <c r="A417" s="145" t="s">
        <v>1215</v>
      </c>
      <c r="B417" s="146" t="s">
        <v>1994</v>
      </c>
      <c r="C417" s="345">
        <v>405</v>
      </c>
      <c r="D417" s="147">
        <f>IF(D415&gt;=D416,D415-D416,0)</f>
        <v>0</v>
      </c>
      <c r="E417" s="147">
        <f>IF(E415&gt;=E416,E415-E416,0)</f>
        <v>16424</v>
      </c>
      <c r="F417" s="150" t="str">
        <f t="shared" si="6"/>
        <v>-</v>
      </c>
    </row>
    <row r="418" spans="1:6" s="8" customFormat="1" x14ac:dyDescent="0.2">
      <c r="A418" s="145" t="s">
        <v>1215</v>
      </c>
      <c r="B418" s="146" t="s">
        <v>1995</v>
      </c>
      <c r="C418" s="345">
        <v>406</v>
      </c>
      <c r="D418" s="147">
        <f>IF(D416&gt;=D415,D416-D415,0)</f>
        <v>17853</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27212</v>
      </c>
      <c r="E420" s="147">
        <f>IF(E296-E295+E413-E412&gt;=0,E296-E295+E413-E412,0)</f>
        <v>45065</v>
      </c>
      <c r="F420" s="150">
        <f t="shared" si="6"/>
        <v>165.60708510951051</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7456047</v>
      </c>
      <c r="E642" s="147">
        <f>E415+E423</f>
        <v>7168216</v>
      </c>
      <c r="F642" s="148">
        <f t="shared" si="10"/>
        <v>96.139630021109042</v>
      </c>
    </row>
    <row r="643" spans="1:6" s="8" customFormat="1" x14ac:dyDescent="0.2">
      <c r="A643" s="145" t="s">
        <v>1215</v>
      </c>
      <c r="B643" s="146" t="s">
        <v>1246</v>
      </c>
      <c r="C643" s="345">
        <v>630</v>
      </c>
      <c r="D643" s="147">
        <f>D416+D531</f>
        <v>7473900</v>
      </c>
      <c r="E643" s="147">
        <f>E416+E531</f>
        <v>7151792</v>
      </c>
      <c r="F643" s="148">
        <f t="shared" si="10"/>
        <v>95.690228662411855</v>
      </c>
    </row>
    <row r="644" spans="1:6" s="8" customFormat="1" x14ac:dyDescent="0.2">
      <c r="A644" s="145" t="s">
        <v>1215</v>
      </c>
      <c r="B644" s="146" t="s">
        <v>1247</v>
      </c>
      <c r="C644" s="345">
        <v>631</v>
      </c>
      <c r="D644" s="147">
        <f>IF(D642&gt;=D643,D642-D643,0)</f>
        <v>0</v>
      </c>
      <c r="E644" s="147">
        <f>IF(E642&gt;=E643,E642-E643,0)</f>
        <v>16424</v>
      </c>
      <c r="F644" s="148" t="str">
        <f t="shared" si="10"/>
        <v>-</v>
      </c>
    </row>
    <row r="645" spans="1:6" s="8" customFormat="1" x14ac:dyDescent="0.2">
      <c r="A645" s="145" t="s">
        <v>1215</v>
      </c>
      <c r="B645" s="146" t="s">
        <v>1248</v>
      </c>
      <c r="C645" s="345">
        <v>632</v>
      </c>
      <c r="D645" s="147">
        <f>IF(D643&gt;=D642,D643-D642,0)</f>
        <v>17853</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27212</v>
      </c>
      <c r="E647" s="147">
        <f>IF(E420-E419+E641-E640&gt;=0,E420-E419+E641-E640,0)</f>
        <v>45065</v>
      </c>
      <c r="F647" s="148">
        <f t="shared" si="10"/>
        <v>165.60708510951051</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45065</v>
      </c>
      <c r="E649" s="147">
        <f>IF(E645+E647-E644-E646&gt;=0,E645+E647-E644-E646,0)</f>
        <v>28641</v>
      </c>
      <c r="F649" s="148">
        <f t="shared" si="10"/>
        <v>63.554865194718737</v>
      </c>
    </row>
    <row r="650" spans="1:6" s="8" customFormat="1" ht="24" x14ac:dyDescent="0.2">
      <c r="A650" s="156" t="s">
        <v>3810</v>
      </c>
      <c r="B650" s="157" t="s">
        <v>177</v>
      </c>
      <c r="C650" s="347">
        <v>637</v>
      </c>
      <c r="D650" s="158">
        <v>496226</v>
      </c>
      <c r="E650" s="158">
        <v>487181</v>
      </c>
      <c r="F650" s="159">
        <f t="shared" si="10"/>
        <v>98.177241821266932</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175681</v>
      </c>
      <c r="E652" s="149">
        <v>99940</v>
      </c>
      <c r="F652" s="148">
        <f t="shared" ref="F652:F677" si="11">IF(D652&lt;&gt;0,IF(E652/D652&gt;=100,"&gt;&gt;100",E652/D652*100),"-")</f>
        <v>56.887198957200837</v>
      </c>
    </row>
    <row r="653" spans="1:6" s="8" customFormat="1" x14ac:dyDescent="0.2">
      <c r="A653" s="145" t="s">
        <v>1208</v>
      </c>
      <c r="B653" s="146" t="s">
        <v>2750</v>
      </c>
      <c r="C653" s="345">
        <v>639</v>
      </c>
      <c r="D653" s="149">
        <v>6651824</v>
      </c>
      <c r="E653" s="149">
        <v>6789624</v>
      </c>
      <c r="F653" s="148">
        <f t="shared" si="11"/>
        <v>102.07161223748554</v>
      </c>
    </row>
    <row r="654" spans="1:6" s="8" customFormat="1" x14ac:dyDescent="0.2">
      <c r="A654" s="145" t="s">
        <v>1209</v>
      </c>
      <c r="B654" s="146" t="s">
        <v>3586</v>
      </c>
      <c r="C654" s="345">
        <v>640</v>
      </c>
      <c r="D654" s="149">
        <v>6727565</v>
      </c>
      <c r="E654" s="149">
        <v>6818956</v>
      </c>
      <c r="F654" s="148">
        <f t="shared" si="11"/>
        <v>101.35845584546563</v>
      </c>
    </row>
    <row r="655" spans="1:6" s="8" customFormat="1" x14ac:dyDescent="0.2">
      <c r="A655" s="145">
        <v>11</v>
      </c>
      <c r="B655" s="146" t="s">
        <v>181</v>
      </c>
      <c r="C655" s="345">
        <v>641</v>
      </c>
      <c r="D655" s="147">
        <f>+D652+D653-D654</f>
        <v>99940</v>
      </c>
      <c r="E655" s="147">
        <f>+E652+E653-E654</f>
        <v>70608</v>
      </c>
      <c r="F655" s="150">
        <f t="shared" si="11"/>
        <v>70.650390234140474</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56</v>
      </c>
      <c r="E657" s="149">
        <v>54</v>
      </c>
      <c r="F657" s="148">
        <f t="shared" si="11"/>
        <v>96.428571428571431</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44</v>
      </c>
      <c r="E659" s="149">
        <v>43</v>
      </c>
      <c r="F659" s="148">
        <f t="shared" si="11"/>
        <v>97.727272727272734</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v>7058</v>
      </c>
      <c r="E674" s="149"/>
      <c r="F674" s="148">
        <f t="shared" si="11"/>
        <v>0</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5926521</v>
      </c>
      <c r="E679" s="149">
        <v>6025437</v>
      </c>
      <c r="F679" s="148"/>
    </row>
    <row r="680" spans="1:6" s="8" customFormat="1" x14ac:dyDescent="0.2">
      <c r="A680" s="152">
        <v>63622</v>
      </c>
      <c r="B680" s="163" t="s">
        <v>4079</v>
      </c>
      <c r="C680" s="345">
        <v>666</v>
      </c>
      <c r="D680" s="149"/>
      <c r="E680" s="149">
        <v>30000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v>76365</v>
      </c>
      <c r="E684" s="149">
        <v>37260</v>
      </c>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171678</v>
      </c>
      <c r="E698" s="149">
        <v>143016</v>
      </c>
      <c r="F698" s="148">
        <f t="shared" si="12"/>
        <v>83.304791528326277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12043</v>
      </c>
      <c r="E701" s="149">
        <v>24085</v>
      </c>
      <c r="F701" s="148">
        <f>IF(D701&lt;&gt;0,IF(E701/D701&gt;=100,"&gt;&gt;100",E701/D701*100),"-")</f>
        <v>199.99169642115754</v>
      </c>
    </row>
    <row r="702" spans="1:6" s="8" customFormat="1" x14ac:dyDescent="0.2">
      <c r="A702" s="145">
        <v>31215</v>
      </c>
      <c r="B702" s="146" t="s">
        <v>1641</v>
      </c>
      <c r="C702" s="345">
        <v>688</v>
      </c>
      <c r="D702" s="149">
        <v>14840</v>
      </c>
      <c r="E702" s="149">
        <v>29987</v>
      </c>
      <c r="F702" s="148">
        <f>IF(D702&lt;&gt;0,IF(E702/D702&gt;=100,"&gt;&gt;100",E702/D702*100),"-")</f>
        <v>202.06873315363882</v>
      </c>
    </row>
    <row r="703" spans="1:6" s="8" customFormat="1" x14ac:dyDescent="0.2">
      <c r="A703" s="145">
        <v>32121</v>
      </c>
      <c r="B703" s="146" t="s">
        <v>3797</v>
      </c>
      <c r="C703" s="345">
        <v>689</v>
      </c>
      <c r="D703" s="149">
        <v>179021</v>
      </c>
      <c r="E703" s="149">
        <v>180976</v>
      </c>
      <c r="F703" s="148">
        <f>IF(D703&lt;&gt;0,IF(E703/D703&gt;=100,"&gt;&gt;100",E703/D703*100),"-")</f>
        <v>101.09205065327531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11320</v>
      </c>
      <c r="E705" s="149">
        <v>8500</v>
      </c>
      <c r="F705" s="148">
        <f>IF(D705&lt;&gt;0,IF(E705/D705&gt;=100,"&gt;&gt;100",E705/D705*100),"-")</f>
        <v>75.088339222614849</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43128</v>
      </c>
      <c r="E707" s="149">
        <v>50929</v>
      </c>
      <c r="F707" s="148">
        <f>IF(D707&lt;&gt;0,IF(E707/D707&gt;=100,"&gt;&gt;100",E707/D707*100),"-")</f>
        <v>118.08801706547951</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60046</v>
      </c>
      <c r="E710" s="149">
        <v>79360</v>
      </c>
      <c r="F710" s="148">
        <f t="shared" ref="F710:F773" si="13">IF(D710&lt;&gt;0,IF(E710/D710&gt;=100,"&gt;&gt;100",E710/D710*100),"-")</f>
        <v>132.16533990607203</v>
      </c>
    </row>
    <row r="711" spans="1:6" s="8" customFormat="1" x14ac:dyDescent="0.2">
      <c r="A711" s="145" t="s">
        <v>1135</v>
      </c>
      <c r="B711" s="146" t="s">
        <v>1136</v>
      </c>
      <c r="C711" s="345">
        <v>697</v>
      </c>
      <c r="D711" s="149">
        <v>5118</v>
      </c>
      <c r="E711" s="149">
        <v>7886</v>
      </c>
      <c r="F711" s="148">
        <f t="shared" si="13"/>
        <v>154.08362641656896</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474405</v>
      </c>
      <c r="E798" s="149">
        <v>188732</v>
      </c>
      <c r="F798" s="148">
        <f t="shared" si="14"/>
        <v>39.782885930797526</v>
      </c>
    </row>
    <row r="799" spans="1:6" s="8" customFormat="1" x14ac:dyDescent="0.2">
      <c r="A799" s="145">
        <v>38117</v>
      </c>
      <c r="B799" s="146" t="s">
        <v>278</v>
      </c>
      <c r="C799" s="345">
        <v>785</v>
      </c>
      <c r="D799" s="149">
        <v>14235</v>
      </c>
      <c r="E799" s="149">
        <v>3620</v>
      </c>
      <c r="F799" s="148">
        <f t="shared" si="14"/>
        <v>25.430277485072004</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ANITA PEKO</v>
      </c>
      <c r="D995" s="293"/>
      <c r="E995" s="293"/>
    </row>
    <row r="996" spans="1:5" ht="15" customHeight="1" x14ac:dyDescent="0.2">
      <c r="A996" s="291" t="str">
        <f>IF(RefStr!H27="","Telefon za kontakt: _________________","Telefon za kontakt: " &amp; RefStr!H27)</f>
        <v>Telefon za kontakt: 014636338</v>
      </c>
      <c r="C996" s="292"/>
    </row>
    <row r="997" spans="1:5" ht="15" customHeight="1" x14ac:dyDescent="0.2">
      <c r="A997" s="291" t="str">
        <f>IF(RefStr!H33="","Odgovorna osoba: _____________________________","Odgovorna osoba: " &amp; RefStr!H33)</f>
        <v>Odgovorna osoba: IRENA VAJDOVČIĆ,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9" sqref="E2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16703</v>
      </c>
      <c r="C4" s="414"/>
      <c r="D4" s="414"/>
      <c r="E4" s="415">
        <f>SUM(Skriveni!G977:G1286)</f>
        <v>4767097.4840000011</v>
      </c>
      <c r="F4" s="416"/>
    </row>
    <row r="5" spans="1:6" ht="15" customHeight="1" x14ac:dyDescent="0.2">
      <c r="B5" s="413" t="str">
        <f>"Naziv: "&amp;IF(RefStr!B10&lt;&gt;"",RefStr!B10,"_______________________________________")</f>
        <v>Naziv: XVIII.GIMNAZIJA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1303248</v>
      </c>
      <c r="E12" s="96">
        <f>E13+E74</f>
        <v>1244196</v>
      </c>
      <c r="F12" s="123">
        <f t="shared" ref="F12:F75" si="0">IF(D12&gt;0,IF(E12/D12&gt;=100,"&gt;&gt;100",E12/D12*100),"-")</f>
        <v>95.468859342197348</v>
      </c>
    </row>
    <row r="13" spans="1:6" s="3" customFormat="1" x14ac:dyDescent="0.2">
      <c r="A13" s="132">
        <v>0</v>
      </c>
      <c r="B13" s="314" t="s">
        <v>521</v>
      </c>
      <c r="C13" s="303">
        <v>2</v>
      </c>
      <c r="D13" s="97">
        <f>D14+D18+D57+D58+D62+D69</f>
        <v>706752</v>
      </c>
      <c r="E13" s="97">
        <f>E14+E18+E57+E58+E62+E69</f>
        <v>678375</v>
      </c>
      <c r="F13" s="124">
        <f t="shared" si="0"/>
        <v>95.984871638141811</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706752</v>
      </c>
      <c r="E18" s="97">
        <f>E19+E25+E35+E41+E47+E51</f>
        <v>678375</v>
      </c>
      <c r="F18" s="124">
        <f t="shared" si="0"/>
        <v>95.984871638141811</v>
      </c>
    </row>
    <row r="19" spans="1:6" s="3" customFormat="1" x14ac:dyDescent="0.2">
      <c r="A19" s="315" t="s">
        <v>362</v>
      </c>
      <c r="B19" s="314" t="s">
        <v>3928</v>
      </c>
      <c r="C19" s="303">
        <v>8</v>
      </c>
      <c r="D19" s="97">
        <f>SUM(D20:D23)-D24</f>
        <v>188271</v>
      </c>
      <c r="E19" s="97">
        <f>SUM(E20:E23)-E24</f>
        <v>188271</v>
      </c>
      <c r="F19" s="124">
        <f t="shared" si="0"/>
        <v>100</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188271</v>
      </c>
      <c r="E21" s="94">
        <v>188271</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173431</v>
      </c>
      <c r="E25" s="97">
        <f>SUM(E26:E33)-E34</f>
        <v>124517</v>
      </c>
      <c r="F25" s="124">
        <f t="shared" si="0"/>
        <v>71.796276328914672</v>
      </c>
    </row>
    <row r="26" spans="1:6" s="3" customFormat="1" x14ac:dyDescent="0.2">
      <c r="A26" s="132" t="s">
        <v>1157</v>
      </c>
      <c r="B26" s="314" t="s">
        <v>3941</v>
      </c>
      <c r="C26" s="303">
        <v>15</v>
      </c>
      <c r="D26" s="94">
        <v>812046</v>
      </c>
      <c r="E26" s="94">
        <v>665033</v>
      </c>
      <c r="F26" s="125">
        <f t="shared" si="0"/>
        <v>81.895976336315925</v>
      </c>
    </row>
    <row r="27" spans="1:6" s="3" customFormat="1" x14ac:dyDescent="0.2">
      <c r="A27" s="132" t="s">
        <v>1158</v>
      </c>
      <c r="B27" s="314" t="s">
        <v>3965</v>
      </c>
      <c r="C27" s="303">
        <v>16</v>
      </c>
      <c r="D27" s="94">
        <v>45387</v>
      </c>
      <c r="E27" s="94">
        <v>45387</v>
      </c>
      <c r="F27" s="125">
        <f t="shared" si="0"/>
        <v>100</v>
      </c>
    </row>
    <row r="28" spans="1:6" s="3" customFormat="1" x14ac:dyDescent="0.2">
      <c r="A28" s="132" t="s">
        <v>1159</v>
      </c>
      <c r="B28" s="314" t="s">
        <v>3943</v>
      </c>
      <c r="C28" s="303">
        <v>17</v>
      </c>
      <c r="D28" s="94">
        <v>94824</v>
      </c>
      <c r="E28" s="94">
        <v>94824</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13640</v>
      </c>
      <c r="E30" s="94">
        <v>13640</v>
      </c>
      <c r="F30" s="125">
        <f t="shared" si="0"/>
        <v>100</v>
      </c>
    </row>
    <row r="31" spans="1:6" s="3" customFormat="1" x14ac:dyDescent="0.2">
      <c r="A31" s="272" t="s">
        <v>2451</v>
      </c>
      <c r="B31" s="314" t="s">
        <v>3946</v>
      </c>
      <c r="C31" s="303">
        <v>20</v>
      </c>
      <c r="D31" s="94">
        <v>39633</v>
      </c>
      <c r="E31" s="94">
        <v>39633</v>
      </c>
      <c r="F31" s="125">
        <f t="shared" si="0"/>
        <v>100</v>
      </c>
    </row>
    <row r="32" spans="1:6" s="3" customFormat="1" x14ac:dyDescent="0.2">
      <c r="A32" s="272" t="s">
        <v>2452</v>
      </c>
      <c r="B32" s="314" t="s">
        <v>3947</v>
      </c>
      <c r="C32" s="303">
        <v>21</v>
      </c>
      <c r="D32" s="94">
        <v>25206</v>
      </c>
      <c r="E32" s="94">
        <v>25206</v>
      </c>
      <c r="F32" s="125">
        <f t="shared" si="0"/>
        <v>100</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857305</v>
      </c>
      <c r="E34" s="94">
        <v>759206</v>
      </c>
      <c r="F34" s="125">
        <f t="shared" si="0"/>
        <v>88.557281247630655</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345050</v>
      </c>
      <c r="E41" s="97">
        <f>SUM(E42:E45)-E46</f>
        <v>365587</v>
      </c>
      <c r="F41" s="124">
        <f t="shared" si="0"/>
        <v>105.95189103028547</v>
      </c>
    </row>
    <row r="42" spans="1:6" s="3" customFormat="1" x14ac:dyDescent="0.2">
      <c r="A42" s="132" t="s">
        <v>2878</v>
      </c>
      <c r="B42" s="314" t="s">
        <v>2886</v>
      </c>
      <c r="C42" s="303">
        <v>31</v>
      </c>
      <c r="D42" s="94">
        <v>345050</v>
      </c>
      <c r="E42" s="94">
        <v>365587</v>
      </c>
      <c r="F42" s="125">
        <f t="shared" si="0"/>
        <v>105.95189103028547</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129526</v>
      </c>
      <c r="E60" s="94">
        <v>123435</v>
      </c>
      <c r="F60" s="125">
        <f t="shared" si="0"/>
        <v>95.297469233976202</v>
      </c>
    </row>
    <row r="61" spans="1:6" s="3" customFormat="1" x14ac:dyDescent="0.2">
      <c r="A61" s="132" t="s">
        <v>456</v>
      </c>
      <c r="B61" s="314" t="s">
        <v>617</v>
      </c>
      <c r="C61" s="303">
        <v>50</v>
      </c>
      <c r="D61" s="94">
        <v>129526</v>
      </c>
      <c r="E61" s="94">
        <v>123435</v>
      </c>
      <c r="F61" s="125">
        <f t="shared" si="0"/>
        <v>95.297469233976202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596496</v>
      </c>
      <c r="E74" s="97">
        <f>E75+E84+E92+E123+E139+E151+E168+E169</f>
        <v>565821</v>
      </c>
      <c r="F74" s="124">
        <f t="shared" si="0"/>
        <v>94.857467610847351</v>
      </c>
    </row>
    <row r="75" spans="1:6" s="3" customFormat="1" x14ac:dyDescent="0.2">
      <c r="A75" s="272" t="s">
        <v>2744</v>
      </c>
      <c r="B75" s="314" t="s">
        <v>322</v>
      </c>
      <c r="C75" s="303">
        <v>64</v>
      </c>
      <c r="D75" s="97">
        <f>+D76+D81+D82+D83</f>
        <v>99940</v>
      </c>
      <c r="E75" s="97">
        <f>+E76+E81+E82+E83</f>
        <v>70608</v>
      </c>
      <c r="F75" s="124">
        <f t="shared" si="0"/>
        <v>70.650390234140474</v>
      </c>
    </row>
    <row r="76" spans="1:6" s="3" customFormat="1" x14ac:dyDescent="0.2">
      <c r="A76" s="132" t="s">
        <v>3429</v>
      </c>
      <c r="B76" s="317" t="s">
        <v>1885</v>
      </c>
      <c r="C76" s="303">
        <v>65</v>
      </c>
      <c r="D76" s="97">
        <f>SUM(D77:D80)</f>
        <v>97963</v>
      </c>
      <c r="E76" s="97">
        <f>SUM(E77:E80)</f>
        <v>69683</v>
      </c>
      <c r="F76" s="124">
        <f t="shared" ref="F76:F139" si="1">IF(D76&gt;0,IF(E76/D76&gt;=100,"&gt;&gt;100",E76/D76*100),"-")</f>
        <v>71.131957984136875</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97963</v>
      </c>
      <c r="E78" s="94">
        <v>69683</v>
      </c>
      <c r="F78" s="125">
        <f t="shared" si="1"/>
        <v>71.131957984136875</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1977</v>
      </c>
      <c r="E82" s="94">
        <v>925</v>
      </c>
      <c r="F82" s="125">
        <f t="shared" si="1"/>
        <v>46.788062721294892</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330</v>
      </c>
      <c r="E84" s="97">
        <f>+E85+SUM(E88:E91)</f>
        <v>8032</v>
      </c>
      <c r="F84" s="124">
        <f t="shared" si="1"/>
        <v>2433.939393939394</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v>330</v>
      </c>
      <c r="E88" s="94">
        <v>1192</v>
      </c>
      <c r="F88" s="125">
        <f t="shared" si="1"/>
        <v>361.21212121212125</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v>6840</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496226</v>
      </c>
      <c r="E169" s="97">
        <f>SUM(E170:E172)</f>
        <v>487181</v>
      </c>
      <c r="F169" s="124">
        <f t="shared" si="2"/>
        <v>98.177241821266932</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496226</v>
      </c>
      <c r="E172" s="94">
        <v>487181</v>
      </c>
      <c r="F172" s="125">
        <f t="shared" si="2"/>
        <v>98.177241821266932</v>
      </c>
    </row>
    <row r="173" spans="1:6" s="3" customFormat="1" x14ac:dyDescent="0.2">
      <c r="A173" s="272"/>
      <c r="B173" s="314" t="s">
        <v>1068</v>
      </c>
      <c r="C173" s="303">
        <v>162</v>
      </c>
      <c r="D173" s="97">
        <f>D174+D234</f>
        <v>1303249</v>
      </c>
      <c r="E173" s="97">
        <f>E174+E234</f>
        <v>1244196</v>
      </c>
      <c r="F173" s="124">
        <f t="shared" si="2"/>
        <v>95.468786087693147</v>
      </c>
    </row>
    <row r="174" spans="1:6" s="3" customFormat="1" x14ac:dyDescent="0.2">
      <c r="A174" s="272" t="s">
        <v>3813</v>
      </c>
      <c r="B174" s="314" t="s">
        <v>1145</v>
      </c>
      <c r="C174" s="303">
        <v>163</v>
      </c>
      <c r="D174" s="97">
        <f>D175+D186+D187+D203+D231</f>
        <v>654044</v>
      </c>
      <c r="E174" s="97">
        <f>E175+E186+E187+E203+E231</f>
        <v>594461</v>
      </c>
      <c r="F174" s="124">
        <f t="shared" si="2"/>
        <v>90.890062442282172</v>
      </c>
    </row>
    <row r="175" spans="1:6" s="3" customFormat="1" x14ac:dyDescent="0.2">
      <c r="A175" s="272" t="s">
        <v>1181</v>
      </c>
      <c r="B175" s="314" t="s">
        <v>1547</v>
      </c>
      <c r="C175" s="303">
        <v>164</v>
      </c>
      <c r="D175" s="97">
        <f>SUM(D176:D178)+SUM(D182:D185)</f>
        <v>617776</v>
      </c>
      <c r="E175" s="97">
        <f>SUM(E176:E178)+SUM(E182:E185)</f>
        <v>550774</v>
      </c>
      <c r="F175" s="124">
        <f t="shared" si="2"/>
        <v>89.154321307399442</v>
      </c>
    </row>
    <row r="176" spans="1:6" s="3" customFormat="1" x14ac:dyDescent="0.2">
      <c r="A176" s="272" t="s">
        <v>1182</v>
      </c>
      <c r="B176" s="314" t="s">
        <v>1183</v>
      </c>
      <c r="C176" s="303">
        <v>165</v>
      </c>
      <c r="D176" s="94">
        <v>496226</v>
      </c>
      <c r="E176" s="94">
        <v>487181</v>
      </c>
      <c r="F176" s="125">
        <f t="shared" si="2"/>
        <v>98.177241821266932</v>
      </c>
    </row>
    <row r="177" spans="1:6" s="3" customFormat="1" x14ac:dyDescent="0.2">
      <c r="A177" s="272" t="s">
        <v>1184</v>
      </c>
      <c r="B177" s="314" t="s">
        <v>1185</v>
      </c>
      <c r="C177" s="303">
        <v>166</v>
      </c>
      <c r="D177" s="94">
        <v>84290</v>
      </c>
      <c r="E177" s="94">
        <v>56753</v>
      </c>
      <c r="F177" s="125">
        <f t="shared" si="2"/>
        <v>67.330644204531978</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37260</v>
      </c>
      <c r="E185" s="94">
        <v>6840</v>
      </c>
      <c r="F185" s="125">
        <f t="shared" si="2"/>
        <v>18.357487922705314</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36268</v>
      </c>
      <c r="E231" s="97">
        <f>SUM(E232:E233)</f>
        <v>43687</v>
      </c>
      <c r="F231" s="124">
        <f t="shared" si="3"/>
        <v>120.45604940994816</v>
      </c>
    </row>
    <row r="232" spans="1:6" s="3" customFormat="1" x14ac:dyDescent="0.2">
      <c r="A232" s="132" t="s">
        <v>974</v>
      </c>
      <c r="B232" s="314" t="s">
        <v>975</v>
      </c>
      <c r="C232" s="303">
        <v>221</v>
      </c>
      <c r="D232" s="94">
        <v>36268</v>
      </c>
      <c r="E232" s="94">
        <v>43687</v>
      </c>
      <c r="F232" s="125">
        <f t="shared" si="3"/>
        <v>120.45604940994816</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649205</v>
      </c>
      <c r="E234" s="97">
        <f>+E235+E243-E247+E251+E252+E253</f>
        <v>649735</v>
      </c>
      <c r="F234" s="124">
        <f t="shared" si="3"/>
        <v>100.08163831147326</v>
      </c>
    </row>
    <row r="235" spans="1:6" s="3" customFormat="1" x14ac:dyDescent="0.2">
      <c r="A235" s="132" t="s">
        <v>1279</v>
      </c>
      <c r="B235" s="314" t="s">
        <v>3395</v>
      </c>
      <c r="C235" s="303">
        <v>224</v>
      </c>
      <c r="D235" s="97">
        <f>D236-D239</f>
        <v>694270</v>
      </c>
      <c r="E235" s="97">
        <f>E236-E239</f>
        <v>678376</v>
      </c>
      <c r="F235" s="124">
        <f t="shared" si="3"/>
        <v>97.71068892505798</v>
      </c>
    </row>
    <row r="236" spans="1:6" s="3" customFormat="1" x14ac:dyDescent="0.2">
      <c r="A236" s="132" t="s">
        <v>1280</v>
      </c>
      <c r="B236" s="314" t="s">
        <v>3396</v>
      </c>
      <c r="C236" s="303">
        <v>225</v>
      </c>
      <c r="D236" s="97">
        <f>SUM(D237:D238)</f>
        <v>694270</v>
      </c>
      <c r="E236" s="97">
        <f>SUM(E237:E238)</f>
        <v>678376</v>
      </c>
      <c r="F236" s="124">
        <f t="shared" si="3"/>
        <v>97.71068892505798</v>
      </c>
    </row>
    <row r="237" spans="1:6" s="3" customFormat="1" x14ac:dyDescent="0.2">
      <c r="A237" s="132" t="s">
        <v>1281</v>
      </c>
      <c r="B237" s="314" t="s">
        <v>1282</v>
      </c>
      <c r="C237" s="303">
        <v>226</v>
      </c>
      <c r="D237" s="94">
        <v>263847</v>
      </c>
      <c r="E237" s="94">
        <v>235254</v>
      </c>
      <c r="F237" s="125">
        <f t="shared" si="3"/>
        <v>89.163037669558491</v>
      </c>
    </row>
    <row r="238" spans="1:6" s="3" customFormat="1" x14ac:dyDescent="0.2">
      <c r="A238" s="132" t="s">
        <v>1283</v>
      </c>
      <c r="B238" s="314" t="s">
        <v>1284</v>
      </c>
      <c r="C238" s="303">
        <v>227</v>
      </c>
      <c r="D238" s="94">
        <v>430423</v>
      </c>
      <c r="E238" s="94">
        <v>443122</v>
      </c>
      <c r="F238" s="125">
        <f t="shared" si="3"/>
        <v>102.9503534894743</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45065</v>
      </c>
      <c r="E247" s="97">
        <f>SUM(E248:E250)</f>
        <v>28641</v>
      </c>
      <c r="F247" s="124">
        <f t="shared" si="3"/>
        <v>63.554865194718737</v>
      </c>
    </row>
    <row r="248" spans="1:6" s="3" customFormat="1" x14ac:dyDescent="0.2">
      <c r="A248" s="132" t="s">
        <v>2927</v>
      </c>
      <c r="B248" s="314" t="s">
        <v>2807</v>
      </c>
      <c r="C248" s="303">
        <v>237</v>
      </c>
      <c r="D248" s="94">
        <v>45065</v>
      </c>
      <c r="E248" s="94">
        <v>28641</v>
      </c>
      <c r="F248" s="125">
        <f t="shared" si="3"/>
        <v>63.554865194718737</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14783</v>
      </c>
      <c r="E255" s="97">
        <f>E256</f>
        <v>14783</v>
      </c>
      <c r="F255" s="124">
        <f t="shared" si="3"/>
        <v>100</v>
      </c>
    </row>
    <row r="256" spans="1:6" s="3" customFormat="1" x14ac:dyDescent="0.2">
      <c r="A256" s="319" t="s">
        <v>302</v>
      </c>
      <c r="B256" s="320" t="s">
        <v>303</v>
      </c>
      <c r="C256" s="306">
        <v>245</v>
      </c>
      <c r="D256" s="95">
        <v>14783</v>
      </c>
      <c r="E256" s="95">
        <v>14783</v>
      </c>
      <c r="F256" s="126">
        <f t="shared" si="3"/>
        <v>100</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617776</v>
      </c>
      <c r="E287" s="94">
        <v>63593</v>
      </c>
      <c r="F287" s="125">
        <f t="shared" si="4"/>
        <v>10.293860557872108</v>
      </c>
    </row>
    <row r="288" spans="1:6" s="3" customFormat="1" x14ac:dyDescent="0.2">
      <c r="A288" s="132" t="s">
        <v>3177</v>
      </c>
      <c r="B288" s="314" t="s">
        <v>3274</v>
      </c>
      <c r="C288" s="303">
        <v>276</v>
      </c>
      <c r="D288" s="94"/>
      <c r="E288" s="94">
        <v>487181</v>
      </c>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ANITA PEKO</v>
      </c>
      <c r="B325" s="291"/>
      <c r="D325" s="293"/>
      <c r="E325" s="293"/>
      <c r="F325" s="291"/>
      <c r="G325" s="307"/>
    </row>
    <row r="326" spans="1:7" s="292" customFormat="1" ht="15" customHeight="1" x14ac:dyDescent="0.2">
      <c r="A326" s="291" t="str">
        <f>IF(RefStr!H27="","Telefon za kontakt: _________________","Telefon za kontakt: " &amp; RefStr!H27)</f>
        <v>Telefon za kontakt: 014636338</v>
      </c>
      <c r="B326" s="291"/>
      <c r="F326" s="291"/>
      <c r="G326" s="307"/>
    </row>
    <row r="327" spans="1:7" s="292" customFormat="1" ht="15" customHeight="1" x14ac:dyDescent="0.2">
      <c r="A327" s="291" t="str">
        <f>IF(RefStr!H33="","Odgovorna osoba: _____________________________","Odgovorna osoba: " &amp; RefStr!H33)</f>
        <v>Odgovorna osoba: IRENA VAJDOVČIĆ,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4" sqref="E1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16703</v>
      </c>
      <c r="C4" s="414"/>
      <c r="D4" s="414"/>
      <c r="E4" s="415">
        <f>SUM(Skriveni!G1287:G1423)</f>
        <v>10387859.868000001</v>
      </c>
      <c r="F4" s="416"/>
    </row>
    <row r="5" spans="1:6" ht="15" customHeight="1" x14ac:dyDescent="0.2">
      <c r="B5" s="413" t="str">
        <f>"Naziv: "&amp;IF(RefStr!B10&lt;&gt;"",RefStr!B10,"_______________________________________")</f>
        <v>Naziv: XVIII.GIMNAZIJA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7473900</v>
      </c>
      <c r="E121" s="97">
        <f>E122+E125+E128+E129+SUM(E132:E135)</f>
        <v>7151792</v>
      </c>
      <c r="F121" s="125">
        <f t="shared" si="1"/>
        <v>95.690228662411855</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7473900</v>
      </c>
      <c r="E125" s="97">
        <f>SUM(E126:E127)</f>
        <v>7151792</v>
      </c>
      <c r="F125" s="125">
        <f t="shared" si="1"/>
        <v>95.690228662411855</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7473900</v>
      </c>
      <c r="E127" s="94">
        <v>7151792</v>
      </c>
      <c r="F127" s="125">
        <f t="shared" si="1"/>
        <v>95.690228662411855</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7473900</v>
      </c>
      <c r="E148" s="107">
        <f>E12+E29+E35+E42+E82+E89+E96+E114+E121+E136</f>
        <v>7151792</v>
      </c>
      <c r="F148" s="126">
        <f t="shared" si="2"/>
        <v>95.690228662411855</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ANITA PEKO</v>
      </c>
      <c r="B151" s="291"/>
      <c r="D151" s="293"/>
      <c r="E151" s="293"/>
      <c r="F151" s="291"/>
      <c r="G151" s="307"/>
    </row>
    <row r="152" spans="1:7" s="292" customFormat="1" ht="15" customHeight="1" x14ac:dyDescent="0.2">
      <c r="A152" s="291" t="str">
        <f>IF(RefStr!H27="","Telefon za kontakt: _________________","Telefon za kontakt: " &amp; RefStr!H27)</f>
        <v>Telefon za kontakt: 014636338</v>
      </c>
      <c r="B152" s="291"/>
      <c r="E152" s="291"/>
      <c r="F152" s="291"/>
      <c r="G152" s="307"/>
    </row>
    <row r="153" spans="1:7" s="292" customFormat="1" ht="15" customHeight="1" x14ac:dyDescent="0.2">
      <c r="A153" s="291" t="str">
        <f>IF(RefStr!H33="","Odgovorna osoba: _____________________________","Odgovorna osoba: " &amp; RefStr!H33)</f>
        <v>Odgovorna osoba: IRENA VAJDOVČIĆ,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16703</v>
      </c>
      <c r="C4" s="450"/>
      <c r="D4" s="415">
        <f>SUM(Skriveni!G1424:G1467)</f>
        <v>254.87999999999997</v>
      </c>
      <c r="E4" s="416"/>
    </row>
    <row r="5" spans="1:6" ht="15" customHeight="1" x14ac:dyDescent="0.2">
      <c r="B5" s="413" t="str">
        <f>"Naziv: "&amp;IF(RefStr!B10&lt;&gt;"",RefStr!B10,"_______________________________________")</f>
        <v>Naziv: XVIII.GIMNAZIJA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8531 Opće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2160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2160</v>
      </c>
    </row>
    <row r="30" spans="1:5" s="3" customFormat="1" ht="14.1" customHeight="1" x14ac:dyDescent="0.2">
      <c r="A30" s="301" t="s">
        <v>1215</v>
      </c>
      <c r="B30" s="302" t="s">
        <v>3068</v>
      </c>
      <c r="C30" s="303">
        <v>19</v>
      </c>
      <c r="D30" s="97">
        <f>SUM(D31:D36)</f>
        <v>0</v>
      </c>
      <c r="E30" s="134">
        <f>SUM(E31:E36)</f>
        <v>2160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2160</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ANITA PEKO</v>
      </c>
      <c r="B59" s="291"/>
      <c r="D59" s="293"/>
      <c r="E59" s="293"/>
      <c r="F59" s="291"/>
      <c r="G59" s="307"/>
    </row>
    <row r="60" spans="1:7" s="292" customFormat="1" ht="15" customHeight="1" x14ac:dyDescent="0.2">
      <c r="A60" s="291" t="str">
        <f>IF(RefStr!H27="","Telefon za kontakt: _________________","Telefon za kontakt: " &amp; RefStr!H27)</f>
        <v>Telefon za kontakt: 014636338</v>
      </c>
      <c r="B60" s="291"/>
      <c r="F60" s="291"/>
      <c r="G60" s="307"/>
    </row>
    <row r="61" spans="1:7" s="292" customFormat="1" ht="15" customHeight="1" x14ac:dyDescent="0.2">
      <c r="A61" s="291" t="str">
        <f>IF(RefStr!H33="","Odgovorna osoba: _____________________________","Odgovorna osoba: " &amp; RefStr!H33)</f>
        <v>Odgovorna osoba: IRENA VAJDOVČIĆ,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43" sqref="D4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16703</v>
      </c>
      <c r="C4" s="415">
        <f>SUM(Skriveni!G1468:G1561)</f>
        <v>622932.34800000011</v>
      </c>
      <c r="D4" s="416"/>
    </row>
    <row r="5" spans="1:5" s="23" customFormat="1" ht="15" customHeight="1" x14ac:dyDescent="0.2">
      <c r="B5" s="98" t="str">
        <f>"Naziv: "&amp;IF(RefStr!B10&lt;&gt;"",RefStr!B10,"_______________________________________")</f>
        <v>Naziv: XVIII.GIMNAZIJA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8531 Opće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617776</v>
      </c>
    </row>
    <row r="13" spans="1:5" s="2" customFormat="1" x14ac:dyDescent="0.2">
      <c r="A13" s="270"/>
      <c r="B13" s="271" t="s">
        <v>2062</v>
      </c>
      <c r="C13" s="264">
        <v>2</v>
      </c>
      <c r="D13" s="140">
        <f>D14+D15+D23+D24</f>
        <v>6792533</v>
      </c>
    </row>
    <row r="14" spans="1:5" s="2" customFormat="1" x14ac:dyDescent="0.2">
      <c r="A14" s="270"/>
      <c r="B14" s="271" t="s">
        <v>4041</v>
      </c>
      <c r="C14" s="264">
        <v>3</v>
      </c>
      <c r="D14" s="141"/>
    </row>
    <row r="15" spans="1:5" s="2" customFormat="1" x14ac:dyDescent="0.2">
      <c r="A15" s="270" t="s">
        <v>1181</v>
      </c>
      <c r="B15" s="271" t="s">
        <v>3078</v>
      </c>
      <c r="C15" s="264">
        <v>4</v>
      </c>
      <c r="D15" s="140">
        <f>SUM(D16:D22)</f>
        <v>6771631</v>
      </c>
    </row>
    <row r="16" spans="1:5" s="2" customFormat="1" x14ac:dyDescent="0.2">
      <c r="A16" s="272" t="s">
        <v>1182</v>
      </c>
      <c r="B16" s="273" t="s">
        <v>1183</v>
      </c>
      <c r="C16" s="264">
        <v>5</v>
      </c>
      <c r="D16" s="141">
        <v>6011466</v>
      </c>
    </row>
    <row r="17" spans="1:4" s="2" customFormat="1" x14ac:dyDescent="0.2">
      <c r="A17" s="272" t="s">
        <v>1184</v>
      </c>
      <c r="B17" s="273" t="s">
        <v>1185</v>
      </c>
      <c r="C17" s="264">
        <v>6</v>
      </c>
      <c r="D17" s="141">
        <v>683649</v>
      </c>
    </row>
    <row r="18" spans="1:4" s="2" customFormat="1" x14ac:dyDescent="0.2">
      <c r="A18" s="272" t="s">
        <v>1186</v>
      </c>
      <c r="B18" s="273" t="s">
        <v>1187</v>
      </c>
      <c r="C18" s="264">
        <v>7</v>
      </c>
      <c r="D18" s="141">
        <v>8898</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67618</v>
      </c>
    </row>
    <row r="23" spans="1:4" s="2" customFormat="1" x14ac:dyDescent="0.2">
      <c r="A23" s="270" t="s">
        <v>3033</v>
      </c>
      <c r="B23" s="271" t="s">
        <v>3034</v>
      </c>
      <c r="C23" s="264">
        <v>12</v>
      </c>
      <c r="D23" s="141">
        <v>20902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6859535</v>
      </c>
    </row>
    <row r="31" spans="1:4" s="2" customFormat="1" x14ac:dyDescent="0.2">
      <c r="A31" s="272"/>
      <c r="B31" s="271" t="s">
        <v>4041</v>
      </c>
      <c r="C31" s="264">
        <v>20</v>
      </c>
      <c r="D31" s="141"/>
    </row>
    <row r="32" spans="1:4" s="2" customFormat="1" x14ac:dyDescent="0.2">
      <c r="A32" s="270" t="s">
        <v>1181</v>
      </c>
      <c r="B32" s="271" t="s">
        <v>3081</v>
      </c>
      <c r="C32" s="264">
        <v>21</v>
      </c>
      <c r="D32" s="140">
        <f>SUM(D33:D39)</f>
        <v>6838633</v>
      </c>
    </row>
    <row r="33" spans="1:4" s="2" customFormat="1" x14ac:dyDescent="0.2">
      <c r="A33" s="272" t="s">
        <v>1182</v>
      </c>
      <c r="B33" s="273" t="s">
        <v>1183</v>
      </c>
      <c r="C33" s="264">
        <v>22</v>
      </c>
      <c r="D33" s="141">
        <v>6011466</v>
      </c>
    </row>
    <row r="34" spans="1:4" s="2" customFormat="1" x14ac:dyDescent="0.2">
      <c r="A34" s="272" t="s">
        <v>1184</v>
      </c>
      <c r="B34" s="273" t="s">
        <v>1185</v>
      </c>
      <c r="C34" s="264">
        <v>23</v>
      </c>
      <c r="D34" s="141">
        <v>743811</v>
      </c>
    </row>
    <row r="35" spans="1:4" s="2" customFormat="1" x14ac:dyDescent="0.2">
      <c r="A35" s="272" t="s">
        <v>1186</v>
      </c>
      <c r="B35" s="273" t="s">
        <v>1187</v>
      </c>
      <c r="C35" s="264">
        <v>24</v>
      </c>
      <c r="D35" s="141">
        <v>8898</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74458</v>
      </c>
    </row>
    <row r="40" spans="1:4" s="2" customFormat="1" x14ac:dyDescent="0.2">
      <c r="A40" s="275" t="s">
        <v>3033</v>
      </c>
      <c r="B40" s="271" t="s">
        <v>3034</v>
      </c>
      <c r="C40" s="264">
        <v>29</v>
      </c>
      <c r="D40" s="141">
        <v>20902</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550774</v>
      </c>
    </row>
    <row r="48" spans="1:4" s="2" customFormat="1" x14ac:dyDescent="0.2">
      <c r="A48" s="278"/>
      <c r="B48" s="271" t="s">
        <v>3084</v>
      </c>
      <c r="C48" s="264">
        <v>37</v>
      </c>
      <c r="D48" s="140">
        <f>D49+D54+D90+D95</f>
        <v>63593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63593</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56753</v>
      </c>
    </row>
    <row r="61" spans="1:4" s="2" customFormat="1" x14ac:dyDescent="0.2">
      <c r="A61" s="272"/>
      <c r="B61" s="273" t="s">
        <v>1568</v>
      </c>
      <c r="C61" s="264">
        <v>50</v>
      </c>
      <c r="D61" s="141">
        <v>56753</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6840</v>
      </c>
    </row>
    <row r="86" spans="1:4" s="2" customFormat="1" x14ac:dyDescent="0.2">
      <c r="A86" s="270"/>
      <c r="B86" s="273" t="s">
        <v>1568</v>
      </c>
      <c r="C86" s="264">
        <v>75</v>
      </c>
      <c r="D86" s="141">
        <v>6840</v>
      </c>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487181</v>
      </c>
    </row>
    <row r="102" spans="1:5" s="2" customFormat="1" x14ac:dyDescent="0.2">
      <c r="A102" s="272"/>
      <c r="B102" s="280" t="s">
        <v>4041</v>
      </c>
      <c r="C102" s="264">
        <v>91</v>
      </c>
      <c r="D102" s="141"/>
    </row>
    <row r="103" spans="1:5" s="2" customFormat="1" x14ac:dyDescent="0.2">
      <c r="A103" s="272" t="s">
        <v>1181</v>
      </c>
      <c r="B103" s="280" t="s">
        <v>1365</v>
      </c>
      <c r="C103" s="264">
        <v>92</v>
      </c>
      <c r="D103" s="141">
        <v>487181</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ANITA PEKO</v>
      </c>
      <c r="B109" s="291"/>
      <c r="C109" s="293"/>
      <c r="D109" s="293"/>
      <c r="E109" s="291"/>
    </row>
    <row r="110" spans="1:5" s="292" customFormat="1" ht="15" customHeight="1" x14ac:dyDescent="0.2">
      <c r="A110" s="291" t="str">
        <f>IF(RefStr!H27="","Telefon za kontakt: _________________","Telefon za kontakt: " &amp; RefStr!H27)</f>
        <v>Telefon za kontakt: 014636338</v>
      </c>
      <c r="B110" s="291"/>
      <c r="E110" s="291"/>
    </row>
    <row r="111" spans="1:5" s="292" customFormat="1" ht="15" customHeight="1" x14ac:dyDescent="0.2">
      <c r="A111" s="291" t="str">
        <f>IF(RefStr!H33="","Odgovorna osoba: _____________________________","Odgovorna osoba: " &amp; RefStr!H33)</f>
        <v>Odgovorna osoba: IRENA VAJDOVČIĆ,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16703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2019-01-29T10:06:29Z</cp:lastPrinted>
  <dcterms:created xsi:type="dcterms:W3CDTF">2001-11-21T09:32:18Z</dcterms:created>
  <dcterms:modified xsi:type="dcterms:W3CDTF">2019-01-29T12:29:54Z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